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bro\Desktop\Alkbh7 Paper (2020-05-04 Final)\Resub\Source Files for final eLife submission\"/>
    </mc:Choice>
  </mc:AlternateContent>
  <xr:revisionPtr revIDLastSave="0" documentId="13_ncr:1_{0F41D043-2D8A-46E3-B6F9-9D8F3F3760D5}" xr6:coauthVersionLast="45" xr6:coauthVersionMax="45" xr10:uidLastSave="{00000000-0000-0000-0000-000000000000}"/>
  <bookViews>
    <workbookView xWindow="525" yWindow="315" windowWidth="20430" windowHeight="13710" tabRatio="792" xr2:uid="{00000000-000D-0000-FFFF-FFFF00000000}"/>
  </bookViews>
  <sheets>
    <sheet name="Heart Perfusion" sheetId="2" r:id="rId1"/>
    <sheet name="Infarcts" sheetId="4" r:id="rId2"/>
    <sheet name="WB Quant" sheetId="15" r:id="rId3"/>
    <sheet name="Enzymes" sheetId="1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79" i="2" l="1"/>
  <c r="D11" i="15" l="1"/>
  <c r="D12" i="15"/>
  <c r="C13" i="15"/>
  <c r="C12" i="15"/>
  <c r="C11" i="15"/>
  <c r="D25" i="15" l="1"/>
  <c r="D26" i="15"/>
  <c r="C27" i="15"/>
  <c r="C26" i="15"/>
  <c r="C25" i="15"/>
  <c r="E27" i="15" l="1"/>
  <c r="F26" i="15"/>
  <c r="F25" i="15"/>
  <c r="E26" i="15"/>
  <c r="E25" i="15"/>
  <c r="S6" i="14" l="1"/>
  <c r="R6" i="14"/>
  <c r="Q6" i="14"/>
  <c r="R5" i="14"/>
  <c r="Q5" i="14"/>
  <c r="F63" i="4" l="1"/>
  <c r="F64" i="4"/>
  <c r="F65" i="4"/>
  <c r="F66" i="4"/>
  <c r="F67" i="4"/>
  <c r="F58" i="4"/>
  <c r="F59" i="4"/>
  <c r="F48" i="4"/>
  <c r="F49" i="4"/>
  <c r="F50" i="4"/>
  <c r="F41" i="4"/>
  <c r="F42" i="4"/>
  <c r="F43" i="4"/>
  <c r="F57" i="4"/>
  <c r="H68" i="4" s="1"/>
  <c r="F47" i="4"/>
  <c r="F40" i="4"/>
  <c r="M70" i="2"/>
  <c r="M74" i="2"/>
  <c r="M76" i="2"/>
  <c r="M77" i="2"/>
  <c r="M78" i="2"/>
  <c r="M68" i="2"/>
  <c r="M56" i="2"/>
  <c r="F52" i="4" l="1"/>
  <c r="F69" i="4"/>
  <c r="F44" i="4"/>
  <c r="F51" i="4"/>
  <c r="F60" i="4"/>
  <c r="F61" i="4"/>
  <c r="F68" i="4"/>
  <c r="H51" i="4"/>
  <c r="F45" i="4"/>
  <c r="R75" i="2"/>
  <c r="T76" i="2"/>
  <c r="O68" i="2"/>
  <c r="T77" i="2"/>
  <c r="P69" i="2"/>
  <c r="T78" i="2"/>
  <c r="R76" i="2"/>
  <c r="N70" i="2"/>
  <c r="T68" i="2"/>
  <c r="S78" i="2"/>
  <c r="R77" i="2"/>
  <c r="Q76" i="2"/>
  <c r="Q77" i="2"/>
  <c r="P76" i="2"/>
  <c r="R70" i="2"/>
  <c r="Q69" i="2"/>
  <c r="P68" i="2"/>
  <c r="N77" i="2"/>
  <c r="S76" i="2"/>
  <c r="P75" i="2"/>
  <c r="T69" i="2"/>
  <c r="T70" i="2"/>
  <c r="S69" i="2"/>
  <c r="O76" i="2"/>
  <c r="N75" i="2"/>
  <c r="R78" i="2"/>
  <c r="O75" i="2"/>
  <c r="S77" i="2"/>
  <c r="S70" i="2"/>
  <c r="R69" i="2"/>
  <c r="Q68" i="2"/>
  <c r="P78" i="2"/>
  <c r="O77" i="2"/>
  <c r="N76" i="2"/>
  <c r="T75" i="2"/>
  <c r="N78" i="2"/>
  <c r="S75" i="2"/>
  <c r="P74" i="2"/>
  <c r="P70" i="2"/>
  <c r="O69" i="2"/>
  <c r="N68" i="2"/>
  <c r="S68" i="2"/>
  <c r="O78" i="2"/>
  <c r="Q74" i="2"/>
  <c r="Q70" i="2"/>
  <c r="R74" i="2"/>
  <c r="O70" i="2"/>
  <c r="N69" i="2"/>
  <c r="T74" i="2"/>
  <c r="M75" i="2"/>
  <c r="M79" i="2" s="1"/>
  <c r="O74" i="2"/>
  <c r="N74" i="2"/>
  <c r="Q78" i="2"/>
  <c r="P77" i="2"/>
  <c r="M69" i="2"/>
  <c r="M71" i="2" s="1"/>
  <c r="R68" i="2"/>
  <c r="Q75" i="2"/>
  <c r="S74" i="2"/>
  <c r="S72" i="2" l="1"/>
  <c r="O71" i="2"/>
  <c r="P72" i="2"/>
  <c r="Q71" i="2"/>
  <c r="T71" i="2"/>
  <c r="O72" i="2"/>
  <c r="R79" i="2"/>
  <c r="Q80" i="2"/>
  <c r="P79" i="2"/>
  <c r="Q72" i="2"/>
  <c r="P71" i="2"/>
  <c r="M72" i="2"/>
  <c r="P80" i="2"/>
  <c r="Q79" i="2"/>
  <c r="S71" i="2"/>
  <c r="N71" i="2"/>
  <c r="R80" i="2"/>
  <c r="N72" i="2"/>
  <c r="T72" i="2"/>
  <c r="R71" i="2"/>
  <c r="R72" i="2"/>
  <c r="N79" i="2"/>
  <c r="N80" i="2"/>
  <c r="M80" i="2"/>
  <c r="O80" i="2"/>
  <c r="O79" i="2"/>
  <c r="S79" i="2"/>
  <c r="S80" i="2"/>
  <c r="T79" i="2"/>
  <c r="T80" i="2"/>
  <c r="F5" i="4" l="1"/>
  <c r="F6" i="4"/>
  <c r="F7" i="4"/>
  <c r="F8" i="4"/>
  <c r="F9" i="4"/>
  <c r="F10" i="4"/>
  <c r="F11" i="4"/>
  <c r="F12" i="4"/>
  <c r="F13" i="4"/>
  <c r="F14" i="4"/>
  <c r="F15" i="4"/>
  <c r="F16" i="4"/>
  <c r="F17" i="4"/>
  <c r="F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P56" i="2"/>
  <c r="Q56" i="2"/>
  <c r="T56" i="2"/>
  <c r="O57" i="2"/>
  <c r="Q57" i="2"/>
  <c r="M58" i="2"/>
  <c r="O58" i="2"/>
  <c r="Q58" i="2"/>
  <c r="M59" i="2"/>
  <c r="O59" i="2"/>
  <c r="M49" i="2"/>
  <c r="M50" i="2"/>
  <c r="O50" i="2"/>
  <c r="M51" i="2"/>
  <c r="O51" i="2"/>
  <c r="S51" i="2"/>
  <c r="M52" i="2"/>
  <c r="O52" i="2"/>
  <c r="R52" i="2"/>
  <c r="S52" i="2"/>
  <c r="F19" i="4" l="1"/>
  <c r="F18" i="4"/>
  <c r="F35" i="4"/>
  <c r="F34" i="4"/>
  <c r="H33" i="4"/>
  <c r="N58" i="2"/>
  <c r="S50" i="2"/>
  <c r="R51" i="2"/>
  <c r="N52" i="2"/>
  <c r="N57" i="2"/>
  <c r="T57" i="2"/>
  <c r="S59" i="2"/>
  <c r="S58" i="2"/>
  <c r="S57" i="2"/>
  <c r="R50" i="2"/>
  <c r="N51" i="2"/>
  <c r="N50" i="2"/>
  <c r="P52" i="2"/>
  <c r="P51" i="2"/>
  <c r="P50" i="2"/>
  <c r="P49" i="2"/>
  <c r="P59" i="2"/>
  <c r="P58" i="2"/>
  <c r="P57" i="2"/>
  <c r="N59" i="2"/>
  <c r="T52" i="2"/>
  <c r="T51" i="2"/>
  <c r="T50" i="2"/>
  <c r="T49" i="2"/>
  <c r="T59" i="2"/>
  <c r="T58" i="2"/>
  <c r="N56" i="2"/>
  <c r="R59" i="2"/>
  <c r="R58" i="2"/>
  <c r="R57" i="2"/>
  <c r="R56" i="2"/>
  <c r="Q52" i="2"/>
  <c r="Q51" i="2"/>
  <c r="Q50" i="2"/>
  <c r="Q49" i="2"/>
  <c r="Q59" i="2"/>
  <c r="Q61" i="2" s="1"/>
  <c r="M53" i="2"/>
  <c r="N49" i="2"/>
  <c r="R49" i="2"/>
  <c r="O49" i="2"/>
  <c r="O53" i="2" s="1"/>
  <c r="S49" i="2"/>
  <c r="O56" i="2"/>
  <c r="O61" i="2" s="1"/>
  <c r="S56" i="2"/>
  <c r="M57" i="2"/>
  <c r="M61" i="2" s="1"/>
  <c r="M54" i="2"/>
  <c r="M39" i="2"/>
  <c r="O26" i="2"/>
  <c r="P26" i="2"/>
  <c r="Q26" i="2"/>
  <c r="R26" i="2"/>
  <c r="S26" i="2"/>
  <c r="M27" i="2"/>
  <c r="N27" i="2"/>
  <c r="O27" i="2"/>
  <c r="P27" i="2"/>
  <c r="Q27" i="2"/>
  <c r="R27" i="2"/>
  <c r="S27" i="2"/>
  <c r="T27" i="2"/>
  <c r="M28" i="2"/>
  <c r="N28" i="2"/>
  <c r="O28" i="2"/>
  <c r="P28" i="2"/>
  <c r="Q28" i="2"/>
  <c r="R28" i="2"/>
  <c r="S28" i="2"/>
  <c r="T28" i="2"/>
  <c r="M29" i="2"/>
  <c r="N29" i="2"/>
  <c r="O29" i="2"/>
  <c r="P29" i="2"/>
  <c r="R29" i="2"/>
  <c r="S29" i="2"/>
  <c r="T29" i="2"/>
  <c r="M30" i="2"/>
  <c r="N30" i="2"/>
  <c r="O30" i="2"/>
  <c r="P30" i="2"/>
  <c r="Q30" i="2"/>
  <c r="R30" i="2"/>
  <c r="S30" i="2"/>
  <c r="T30" i="2"/>
  <c r="M31" i="2"/>
  <c r="N31" i="2"/>
  <c r="O31" i="2"/>
  <c r="P31" i="2"/>
  <c r="Q31" i="2"/>
  <c r="R31" i="2"/>
  <c r="S31" i="2"/>
  <c r="T31" i="2"/>
  <c r="M32" i="2"/>
  <c r="N32" i="2"/>
  <c r="O32" i="2"/>
  <c r="P32" i="2"/>
  <c r="Q32" i="2"/>
  <c r="R32" i="2"/>
  <c r="S32" i="2"/>
  <c r="T32" i="2"/>
  <c r="M33" i="2"/>
  <c r="N33" i="2"/>
  <c r="O33" i="2"/>
  <c r="P33" i="2"/>
  <c r="Q33" i="2"/>
  <c r="R33" i="2"/>
  <c r="S33" i="2"/>
  <c r="T33" i="2"/>
  <c r="M34" i="2"/>
  <c r="N34" i="2"/>
  <c r="O34" i="2"/>
  <c r="P34" i="2"/>
  <c r="Q34" i="2"/>
  <c r="R34" i="2"/>
  <c r="S34" i="2"/>
  <c r="T34" i="2"/>
  <c r="M35" i="2"/>
  <c r="N35" i="2"/>
  <c r="O35" i="2"/>
  <c r="P35" i="2"/>
  <c r="Q35" i="2"/>
  <c r="R35" i="2"/>
  <c r="S35" i="2"/>
  <c r="T35" i="2"/>
  <c r="M36" i="2"/>
  <c r="N36" i="2"/>
  <c r="O36" i="2"/>
  <c r="P36" i="2"/>
  <c r="Q36" i="2"/>
  <c r="R36" i="2"/>
  <c r="S36" i="2"/>
  <c r="T36" i="2"/>
  <c r="M37" i="2"/>
  <c r="N37" i="2"/>
  <c r="O37" i="2"/>
  <c r="P37" i="2"/>
  <c r="Q37" i="2"/>
  <c r="R37" i="2"/>
  <c r="S37" i="2"/>
  <c r="T37" i="2"/>
  <c r="M38" i="2"/>
  <c r="N38" i="2"/>
  <c r="O38" i="2"/>
  <c r="P38" i="2"/>
  <c r="Q38" i="2"/>
  <c r="R38" i="2"/>
  <c r="S38" i="2"/>
  <c r="T38" i="2"/>
  <c r="N39" i="2"/>
  <c r="O39" i="2"/>
  <c r="P39" i="2"/>
  <c r="Q39" i="2"/>
  <c r="R39" i="2"/>
  <c r="S39" i="2"/>
  <c r="T39" i="2"/>
  <c r="M40" i="2"/>
  <c r="N40" i="2"/>
  <c r="O40" i="2"/>
  <c r="P40" i="2"/>
  <c r="Q40" i="2"/>
  <c r="R40" i="2"/>
  <c r="S40" i="2"/>
  <c r="T40" i="2"/>
  <c r="M41" i="2"/>
  <c r="N41" i="2"/>
  <c r="O41" i="2"/>
  <c r="P41" i="2"/>
  <c r="Q41" i="2"/>
  <c r="R41" i="2"/>
  <c r="S41" i="2"/>
  <c r="T41" i="2"/>
  <c r="M8" i="2"/>
  <c r="N8" i="2"/>
  <c r="P8" i="2"/>
  <c r="Q8" i="2"/>
  <c r="R8" i="2"/>
  <c r="T8" i="2"/>
  <c r="M9" i="2"/>
  <c r="N9" i="2"/>
  <c r="Q9" i="2"/>
  <c r="R9" i="2"/>
  <c r="T9" i="2"/>
  <c r="M10" i="2"/>
  <c r="N10" i="2"/>
  <c r="P10" i="2"/>
  <c r="Q10" i="2"/>
  <c r="R10" i="2"/>
  <c r="T10" i="2"/>
  <c r="M11" i="2"/>
  <c r="N11" i="2"/>
  <c r="Q11" i="2"/>
  <c r="R11" i="2"/>
  <c r="T11" i="2"/>
  <c r="M12" i="2"/>
  <c r="N12" i="2"/>
  <c r="P12" i="2"/>
  <c r="Q12" i="2"/>
  <c r="R12" i="2"/>
  <c r="T12" i="2"/>
  <c r="M13" i="2"/>
  <c r="N13" i="2"/>
  <c r="Q13" i="2"/>
  <c r="R13" i="2"/>
  <c r="T13" i="2"/>
  <c r="M14" i="2"/>
  <c r="N14" i="2"/>
  <c r="P14" i="2"/>
  <c r="Q14" i="2"/>
  <c r="R14" i="2"/>
  <c r="T14" i="2"/>
  <c r="M15" i="2"/>
  <c r="N15" i="2"/>
  <c r="Q15" i="2"/>
  <c r="R15" i="2"/>
  <c r="T15" i="2"/>
  <c r="M16" i="2"/>
  <c r="N16" i="2"/>
  <c r="P16" i="2"/>
  <c r="Q16" i="2"/>
  <c r="R16" i="2"/>
  <c r="T16" i="2"/>
  <c r="M17" i="2"/>
  <c r="N17" i="2"/>
  <c r="Q17" i="2"/>
  <c r="R17" i="2"/>
  <c r="T17" i="2"/>
  <c r="M18" i="2"/>
  <c r="N18" i="2"/>
  <c r="P18" i="2"/>
  <c r="Q18" i="2"/>
  <c r="R18" i="2"/>
  <c r="T18" i="2"/>
  <c r="M19" i="2"/>
  <c r="N19" i="2"/>
  <c r="P19" i="2"/>
  <c r="Q19" i="2"/>
  <c r="R19" i="2"/>
  <c r="T19" i="2"/>
  <c r="M20" i="2"/>
  <c r="P20" i="2"/>
  <c r="Q20" i="2"/>
  <c r="R20" i="2"/>
  <c r="T20" i="2"/>
  <c r="M21" i="2"/>
  <c r="P21" i="2"/>
  <c r="Q21" i="2"/>
  <c r="T21" i="2"/>
  <c r="M22" i="2"/>
  <c r="P22" i="2"/>
  <c r="Q22" i="2"/>
  <c r="T22" i="2"/>
  <c r="S53" i="2" l="1"/>
  <c r="T61" i="2"/>
  <c r="N53" i="2"/>
  <c r="S54" i="2"/>
  <c r="N61" i="2"/>
  <c r="N54" i="2"/>
  <c r="R54" i="2"/>
  <c r="P53" i="2"/>
  <c r="P54" i="2"/>
  <c r="T60" i="2"/>
  <c r="R61" i="2"/>
  <c r="Q60" i="2"/>
  <c r="N60" i="2"/>
  <c r="S60" i="2"/>
  <c r="O54" i="2"/>
  <c r="T54" i="2"/>
  <c r="Q53" i="2"/>
  <c r="R60" i="2"/>
  <c r="M60" i="2"/>
  <c r="Q54" i="2"/>
  <c r="P61" i="2"/>
  <c r="T53" i="2"/>
  <c r="P60" i="2"/>
  <c r="O60" i="2"/>
  <c r="U60" i="2"/>
  <c r="R53" i="2"/>
  <c r="S61" i="2"/>
  <c r="S7" i="2"/>
  <c r="O7" i="2"/>
  <c r="P42" i="2"/>
  <c r="Q29" i="2"/>
  <c r="Q42" i="2" s="1"/>
  <c r="S22" i="2"/>
  <c r="O22" i="2"/>
  <c r="S21" i="2"/>
  <c r="O21" i="2"/>
  <c r="S20" i="2"/>
  <c r="O20" i="2"/>
  <c r="S19" i="2"/>
  <c r="O19" i="2"/>
  <c r="S18" i="2"/>
  <c r="O18" i="2"/>
  <c r="S17" i="2"/>
  <c r="O17" i="2"/>
  <c r="S16" i="2"/>
  <c r="O16" i="2"/>
  <c r="S15" i="2"/>
  <c r="O15" i="2"/>
  <c r="S14" i="2"/>
  <c r="O14" i="2"/>
  <c r="S13" i="2"/>
  <c r="O13" i="2"/>
  <c r="S12" i="2"/>
  <c r="O12" i="2"/>
  <c r="S11" i="2"/>
  <c r="O11" i="2"/>
  <c r="S10" i="2"/>
  <c r="O10" i="2"/>
  <c r="S9" i="2"/>
  <c r="O9" i="2"/>
  <c r="S8" i="2"/>
  <c r="O8" i="2"/>
  <c r="P15" i="2"/>
  <c r="P11" i="2"/>
  <c r="R22" i="2"/>
  <c r="N22" i="2"/>
  <c r="R21" i="2"/>
  <c r="N21" i="2"/>
  <c r="N20" i="2"/>
  <c r="P17" i="2"/>
  <c r="P13" i="2"/>
  <c r="P9" i="2"/>
  <c r="N7" i="2"/>
  <c r="R7" i="2"/>
  <c r="R42" i="2"/>
  <c r="R43" i="2"/>
  <c r="Q7" i="2"/>
  <c r="T7" i="2"/>
  <c r="M26" i="2"/>
  <c r="N26" i="2"/>
  <c r="P43" i="2"/>
  <c r="M7" i="2"/>
  <c r="P7" i="2"/>
  <c r="T26" i="2"/>
  <c r="S42" i="2"/>
  <c r="S43" i="2"/>
  <c r="O42" i="2"/>
  <c r="O43" i="2"/>
  <c r="U42" i="2" l="1"/>
  <c r="S23" i="2"/>
  <c r="S24" i="2"/>
  <c r="R24" i="2"/>
  <c r="N24" i="2"/>
  <c r="Q43" i="2"/>
  <c r="O23" i="2"/>
  <c r="R23" i="2"/>
  <c r="O24" i="2"/>
  <c r="N23" i="2"/>
  <c r="T42" i="2"/>
  <c r="T43" i="2"/>
  <c r="M42" i="2"/>
  <c r="M43" i="2"/>
  <c r="P23" i="2"/>
  <c r="P24" i="2"/>
  <c r="M24" i="2"/>
  <c r="M23" i="2"/>
  <c r="T23" i="2"/>
  <c r="T24" i="2"/>
  <c r="N42" i="2"/>
  <c r="N43" i="2"/>
  <c r="Q24" i="2"/>
  <c r="Q23" i="2"/>
</calcChain>
</file>

<file path=xl/sharedStrings.xml><?xml version="1.0" encoding="utf-8"?>
<sst xmlns="http://schemas.openxmlformats.org/spreadsheetml/2006/main" count="198" uniqueCount="80">
  <si>
    <t>RPP</t>
  </si>
  <si>
    <t>AV</t>
  </si>
  <si>
    <t>SE</t>
  </si>
  <si>
    <t>RPP %</t>
  </si>
  <si>
    <t>Infarct</t>
  </si>
  <si>
    <t>Live</t>
  </si>
  <si>
    <t>Infarct %</t>
  </si>
  <si>
    <t>X-Axis</t>
  </si>
  <si>
    <t>WT</t>
  </si>
  <si>
    <t>KO</t>
  </si>
  <si>
    <t>Av</t>
  </si>
  <si>
    <t>P</t>
  </si>
  <si>
    <t>Ave</t>
  </si>
  <si>
    <t>WT1</t>
  </si>
  <si>
    <t>KO1</t>
  </si>
  <si>
    <t>WT2</t>
  </si>
  <si>
    <t>KO2</t>
  </si>
  <si>
    <t>WT3</t>
  </si>
  <si>
    <t>KO3</t>
  </si>
  <si>
    <t>WT4</t>
  </si>
  <si>
    <t>KO4</t>
  </si>
  <si>
    <t>WT5</t>
  </si>
  <si>
    <t>KO5</t>
  </si>
  <si>
    <t>umol/min/mg</t>
  </si>
  <si>
    <t>HEART</t>
  </si>
  <si>
    <t>WT6</t>
  </si>
  <si>
    <t>WT7</t>
  </si>
  <si>
    <t>WT8</t>
  </si>
  <si>
    <t>WT9</t>
  </si>
  <si>
    <t>WT10</t>
  </si>
  <si>
    <t>WT11</t>
  </si>
  <si>
    <t>WT12</t>
  </si>
  <si>
    <t>WT14</t>
  </si>
  <si>
    <t>WT15</t>
  </si>
  <si>
    <t>WT16</t>
  </si>
  <si>
    <t>KO6</t>
  </si>
  <si>
    <t>KO7</t>
  </si>
  <si>
    <t>KO8</t>
  </si>
  <si>
    <t>KO9</t>
  </si>
  <si>
    <t>KO10</t>
  </si>
  <si>
    <t>KO11</t>
  </si>
  <si>
    <t>KO12</t>
  </si>
  <si>
    <t>KO14</t>
  </si>
  <si>
    <t>KO15</t>
  </si>
  <si>
    <t>KO16</t>
  </si>
  <si>
    <t>WT Mito</t>
  </si>
  <si>
    <t>Cytosol</t>
  </si>
  <si>
    <t>KO Mito</t>
  </si>
  <si>
    <t>Densitometric quantitation of western blots. Protein of interest relative to Ponceau S.</t>
  </si>
  <si>
    <t>Enzyme Activity Assays</t>
  </si>
  <si>
    <t>Source</t>
  </si>
  <si>
    <t>Units</t>
  </si>
  <si>
    <t>Enzyme</t>
  </si>
  <si>
    <t>Figure</t>
  </si>
  <si>
    <t>WT13</t>
  </si>
  <si>
    <t>KO13</t>
  </si>
  <si>
    <t>KO Cyto</t>
  </si>
  <si>
    <t>WT Cyto</t>
  </si>
  <si>
    <t>Pre-Isch' time set at 10 min. Then 25 min. Isch', so zero reperfusion = 35 min.</t>
  </si>
  <si>
    <t xml:space="preserve">Cardiac function data for IR injury experiments </t>
  </si>
  <si>
    <t>RPP = Heart Rate (bpm) x LV developed pressure (mmHg)</t>
  </si>
  <si>
    <t>Fig. 4A</t>
  </si>
  <si>
    <t>Young Female</t>
  </si>
  <si>
    <t>Old Male</t>
  </si>
  <si>
    <t>Fig 4B</t>
  </si>
  <si>
    <t>Male Young</t>
  </si>
  <si>
    <t>Young Male</t>
  </si>
  <si>
    <t>Cardiac infarct data from post IR TTC staining</t>
  </si>
  <si>
    <t>Anti-GLO-1 (female)</t>
  </si>
  <si>
    <t>GLO1 Female</t>
  </si>
  <si>
    <t>GLO1-1 Fem</t>
  </si>
  <si>
    <t>Anti-MGO(female)</t>
  </si>
  <si>
    <t>new</t>
  </si>
  <si>
    <t>Fig 4 - Suppl 1 A</t>
  </si>
  <si>
    <t>Fig 4 Suppl 2 A</t>
  </si>
  <si>
    <t>Fig 4 Suppl 1 B</t>
  </si>
  <si>
    <t>Fig 4 Suppl 2 B</t>
  </si>
  <si>
    <t>Fig 4 Suppl 1 D</t>
  </si>
  <si>
    <t>Fig 4 Suppl 1 F/G</t>
  </si>
  <si>
    <t>Fig 4 Suppl 1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</si>
</sst>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0"/>
    <numFmt numFmtId="167" formatCode="0.0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Arial"/>
      <family val="2"/>
    </font>
    <font>
      <sz val="11"/>
      <color rgb="FF000000"/>
      <name val="Calibri"/>
      <family val="2"/>
    </font>
    <font>
      <b/>
      <sz val="8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2" fillId="0" borderId="0"/>
    <xf numFmtId="0" fontId="28" fillId="0" borderId="0" applyNumberFormat="0" applyFont="0" applyFill="0"/>
  </cellStyleXfs>
  <cellXfs count="88">
    <xf numFmtId="0" fontId="0" fillId="0" borderId="0" xfId="0"/>
    <xf numFmtId="0" fontId="18" fillId="0" borderId="0" xfId="0" applyFont="1" applyAlignment="1">
      <alignment horizontal="center"/>
    </xf>
    <xf numFmtId="164" fontId="18" fillId="0" borderId="0" xfId="0" applyNumberFormat="1" applyFont="1" applyAlignment="1">
      <alignment horizontal="center"/>
    </xf>
    <xf numFmtId="1" fontId="18" fillId="0" borderId="0" xfId="0" applyNumberFormat="1" applyFont="1" applyAlignment="1">
      <alignment horizontal="center"/>
    </xf>
    <xf numFmtId="164" fontId="19" fillId="0" borderId="0" xfId="0" applyNumberFormat="1" applyFont="1" applyBorder="1" applyAlignment="1">
      <alignment horizontal="center"/>
    </xf>
    <xf numFmtId="164" fontId="18" fillId="0" borderId="0" xfId="0" applyNumberFormat="1" applyFont="1" applyBorder="1" applyAlignment="1">
      <alignment horizontal="center"/>
    </xf>
    <xf numFmtId="1" fontId="18" fillId="0" borderId="0" xfId="0" applyNumberFormat="1" applyFont="1" applyBorder="1" applyAlignment="1">
      <alignment horizontal="center"/>
    </xf>
    <xf numFmtId="1" fontId="19" fillId="0" borderId="0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2" fontId="23" fillId="0" borderId="0" xfId="42" applyNumberFormat="1" applyFont="1" applyFill="1" applyAlignment="1">
      <alignment horizontal="center"/>
    </xf>
    <xf numFmtId="14" fontId="23" fillId="0" borderId="0" xfId="42" applyNumberFormat="1" applyFont="1" applyFill="1" applyAlignment="1">
      <alignment horizontal="center"/>
    </xf>
    <xf numFmtId="2" fontId="18" fillId="0" borderId="0" xfId="0" applyNumberFormat="1" applyFont="1" applyAlignment="1">
      <alignment horizontal="center"/>
    </xf>
    <xf numFmtId="165" fontId="18" fillId="0" borderId="0" xfId="0" applyNumberFormat="1" applyFont="1" applyAlignment="1">
      <alignment horizontal="center"/>
    </xf>
    <xf numFmtId="0" fontId="19" fillId="0" borderId="0" xfId="0" applyFont="1" applyAlignment="1">
      <alignment horizontal="left"/>
    </xf>
    <xf numFmtId="167" fontId="18" fillId="0" borderId="0" xfId="0" applyNumberFormat="1" applyFont="1" applyAlignment="1">
      <alignment horizontal="center"/>
    </xf>
    <xf numFmtId="164" fontId="20" fillId="0" borderId="0" xfId="0" applyNumberFormat="1" applyFont="1" applyBorder="1" applyAlignment="1">
      <alignment horizontal="left"/>
    </xf>
    <xf numFmtId="164" fontId="18" fillId="0" borderId="0" xfId="0" applyNumberFormat="1" applyFont="1" applyBorder="1" applyAlignment="1">
      <alignment horizontal="left"/>
    </xf>
    <xf numFmtId="0" fontId="23" fillId="0" borderId="0" xfId="0" applyFont="1" applyAlignment="1">
      <alignment horizontal="center" vertical="center"/>
    </xf>
    <xf numFmtId="164" fontId="19" fillId="0" borderId="11" xfId="0" applyNumberFormat="1" applyFont="1" applyBorder="1" applyAlignment="1">
      <alignment horizontal="center"/>
    </xf>
    <xf numFmtId="164" fontId="19" fillId="0" borderId="12" xfId="0" applyNumberFormat="1" applyFont="1" applyBorder="1" applyAlignment="1">
      <alignment horizontal="center"/>
    </xf>
    <xf numFmtId="164" fontId="19" fillId="0" borderId="14" xfId="0" applyNumberFormat="1" applyFont="1" applyBorder="1" applyAlignment="1">
      <alignment horizontal="center"/>
    </xf>
    <xf numFmtId="164" fontId="19" fillId="0" borderId="16" xfId="0" applyNumberFormat="1" applyFont="1" applyBorder="1" applyAlignment="1">
      <alignment horizontal="center"/>
    </xf>
    <xf numFmtId="164" fontId="19" fillId="0" borderId="17" xfId="0" applyNumberFormat="1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3" fillId="0" borderId="0" xfId="42" applyFont="1" applyFill="1" applyAlignment="1">
      <alignment horizontal="center"/>
    </xf>
    <xf numFmtId="0" fontId="29" fillId="0" borderId="0" xfId="0" applyFont="1" applyAlignment="1">
      <alignment horizontal="center" vertical="center" readingOrder="1"/>
    </xf>
    <xf numFmtId="165" fontId="29" fillId="0" borderId="0" xfId="0" applyNumberFormat="1" applyFont="1" applyAlignment="1">
      <alignment horizontal="center" vertical="center" readingOrder="1"/>
    </xf>
    <xf numFmtId="165" fontId="24" fillId="0" borderId="0" xfId="0" applyNumberFormat="1" applyFont="1" applyAlignment="1">
      <alignment horizontal="center" vertical="center"/>
    </xf>
    <xf numFmtId="0" fontId="19" fillId="33" borderId="0" xfId="0" applyFont="1" applyFill="1" applyAlignment="1">
      <alignment horizontal="center"/>
    </xf>
    <xf numFmtId="164" fontId="19" fillId="0" borderId="0" xfId="0" applyNumberFormat="1" applyFont="1" applyBorder="1" applyAlignment="1">
      <alignment horizontal="left"/>
    </xf>
    <xf numFmtId="164" fontId="18" fillId="0" borderId="11" xfId="0" applyNumberFormat="1" applyFont="1" applyBorder="1" applyAlignment="1">
      <alignment horizontal="center"/>
    </xf>
    <xf numFmtId="164" fontId="18" fillId="0" borderId="14" xfId="0" applyNumberFormat="1" applyFont="1" applyBorder="1" applyAlignment="1">
      <alignment horizontal="center"/>
    </xf>
    <xf numFmtId="164" fontId="18" fillId="0" borderId="13" xfId="0" applyNumberFormat="1" applyFont="1" applyBorder="1" applyAlignment="1">
      <alignment horizontal="center"/>
    </xf>
    <xf numFmtId="167" fontId="18" fillId="0" borderId="14" xfId="0" applyNumberFormat="1" applyFont="1" applyBorder="1" applyAlignment="1">
      <alignment horizontal="center"/>
    </xf>
    <xf numFmtId="1" fontId="19" fillId="0" borderId="16" xfId="0" applyNumberFormat="1" applyFont="1" applyBorder="1" applyAlignment="1">
      <alignment horizontal="center"/>
    </xf>
    <xf numFmtId="164" fontId="19" fillId="0" borderId="10" xfId="0" applyNumberFormat="1" applyFont="1" applyBorder="1" applyAlignment="1">
      <alignment horizontal="left"/>
    </xf>
    <xf numFmtId="164" fontId="19" fillId="0" borderId="13" xfId="0" applyNumberFormat="1" applyFont="1" applyBorder="1" applyAlignment="1">
      <alignment horizontal="left"/>
    </xf>
    <xf numFmtId="164" fontId="18" fillId="0" borderId="13" xfId="0" applyNumberFormat="1" applyFont="1" applyBorder="1" applyAlignment="1">
      <alignment horizontal="left"/>
    </xf>
    <xf numFmtId="164" fontId="18" fillId="0" borderId="15" xfId="0" applyNumberFormat="1" applyFont="1" applyBorder="1" applyAlignment="1">
      <alignment horizontal="left"/>
    </xf>
    <xf numFmtId="164" fontId="20" fillId="0" borderId="14" xfId="0" applyNumberFormat="1" applyFont="1" applyBorder="1" applyAlignment="1">
      <alignment horizontal="center"/>
    </xf>
    <xf numFmtId="167" fontId="20" fillId="0" borderId="14" xfId="0" applyNumberFormat="1" applyFont="1" applyBorder="1" applyAlignment="1">
      <alignment horizontal="center"/>
    </xf>
    <xf numFmtId="0" fontId="19" fillId="0" borderId="10" xfId="0" applyFont="1" applyBorder="1" applyAlignment="1">
      <alignment horizontal="left"/>
    </xf>
    <xf numFmtId="0" fontId="19" fillId="0" borderId="11" xfId="0" applyFont="1" applyBorder="1" applyAlignment="1">
      <alignment horizontal="center"/>
    </xf>
    <xf numFmtId="0" fontId="18" fillId="0" borderId="13" xfId="0" applyFont="1" applyBorder="1" applyAlignment="1">
      <alignment horizontal="left"/>
    </xf>
    <xf numFmtId="0" fontId="18" fillId="0" borderId="0" xfId="0" applyFont="1" applyBorder="1" applyAlignment="1">
      <alignment horizontal="center"/>
    </xf>
    <xf numFmtId="0" fontId="19" fillId="0" borderId="13" xfId="0" applyFont="1" applyBorder="1" applyAlignment="1">
      <alignment horizontal="left"/>
    </xf>
    <xf numFmtId="0" fontId="19" fillId="0" borderId="0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164" fontId="18" fillId="0" borderId="12" xfId="0" applyNumberFormat="1" applyFont="1" applyBorder="1" applyAlignment="1">
      <alignment horizontal="center"/>
    </xf>
    <xf numFmtId="1" fontId="23" fillId="0" borderId="0" xfId="0" applyNumberFormat="1" applyFont="1" applyBorder="1" applyAlignment="1">
      <alignment horizontal="center"/>
    </xf>
    <xf numFmtId="0" fontId="24" fillId="0" borderId="10" xfId="42" applyFont="1" applyFill="1" applyBorder="1" applyAlignment="1">
      <alignment horizontal="left"/>
    </xf>
    <xf numFmtId="0" fontId="24" fillId="0" borderId="11" xfId="42" applyFont="1" applyFill="1" applyBorder="1" applyAlignment="1">
      <alignment horizontal="center"/>
    </xf>
    <xf numFmtId="0" fontId="23" fillId="0" borderId="12" xfId="42" applyFont="1" applyFill="1" applyBorder="1" applyAlignment="1">
      <alignment horizontal="center"/>
    </xf>
    <xf numFmtId="0" fontId="24" fillId="0" borderId="13" xfId="42" applyFont="1" applyFill="1" applyBorder="1" applyAlignment="1">
      <alignment horizontal="left"/>
    </xf>
    <xf numFmtId="0" fontId="19" fillId="0" borderId="0" xfId="42" applyFont="1" applyFill="1" applyBorder="1" applyAlignment="1">
      <alignment horizontal="center"/>
    </xf>
    <xf numFmtId="1" fontId="25" fillId="0" borderId="0" xfId="42" applyNumberFormat="1" applyFont="1" applyFill="1" applyBorder="1" applyAlignment="1">
      <alignment horizontal="center"/>
    </xf>
    <xf numFmtId="2" fontId="23" fillId="0" borderId="0" xfId="42" applyNumberFormat="1" applyFont="1" applyFill="1" applyBorder="1" applyAlignment="1">
      <alignment horizontal="center"/>
    </xf>
    <xf numFmtId="0" fontId="23" fillId="0" borderId="0" xfId="42" applyFont="1" applyFill="1" applyBorder="1" applyAlignment="1">
      <alignment horizontal="center"/>
    </xf>
    <xf numFmtId="0" fontId="23" fillId="0" borderId="14" xfId="42" applyFont="1" applyFill="1" applyBorder="1" applyAlignment="1">
      <alignment horizontal="center"/>
    </xf>
    <xf numFmtId="0" fontId="23" fillId="0" borderId="13" xfId="42" applyFont="1" applyFill="1" applyBorder="1" applyAlignment="1">
      <alignment horizontal="center"/>
    </xf>
    <xf numFmtId="1" fontId="23" fillId="0" borderId="0" xfId="42" applyNumberFormat="1" applyFont="1" applyFill="1" applyBorder="1" applyAlignment="1">
      <alignment horizontal="center"/>
    </xf>
    <xf numFmtId="1" fontId="18" fillId="0" borderId="0" xfId="43" applyNumberFormat="1" applyFont="1" applyFill="1" applyBorder="1" applyAlignment="1">
      <alignment horizontal="center"/>
    </xf>
    <xf numFmtId="14" fontId="23" fillId="0" borderId="0" xfId="42" applyNumberFormat="1" applyFont="1" applyFill="1" applyBorder="1" applyAlignment="1">
      <alignment horizontal="center"/>
    </xf>
    <xf numFmtId="0" fontId="24" fillId="0" borderId="0" xfId="42" applyFont="1" applyFill="1" applyBorder="1" applyAlignment="1">
      <alignment horizontal="center"/>
    </xf>
    <xf numFmtId="2" fontId="24" fillId="0" borderId="0" xfId="42" applyNumberFormat="1" applyFont="1" applyFill="1" applyBorder="1" applyAlignment="1">
      <alignment horizontal="center"/>
    </xf>
    <xf numFmtId="2" fontId="25" fillId="0" borderId="0" xfId="42" applyNumberFormat="1" applyFont="1" applyFill="1" applyBorder="1" applyAlignment="1">
      <alignment horizontal="center"/>
    </xf>
    <xf numFmtId="0" fontId="23" fillId="0" borderId="15" xfId="42" applyFont="1" applyFill="1" applyBorder="1" applyAlignment="1">
      <alignment horizontal="center"/>
    </xf>
    <xf numFmtId="0" fontId="23" fillId="0" borderId="16" xfId="42" applyFont="1" applyFill="1" applyBorder="1" applyAlignment="1">
      <alignment horizontal="center"/>
    </xf>
    <xf numFmtId="0" fontId="24" fillId="0" borderId="16" xfId="42" applyFont="1" applyFill="1" applyBorder="1" applyAlignment="1">
      <alignment horizontal="center"/>
    </xf>
    <xf numFmtId="2" fontId="24" fillId="0" borderId="16" xfId="42" applyNumberFormat="1" applyFont="1" applyFill="1" applyBorder="1" applyAlignment="1">
      <alignment horizontal="center"/>
    </xf>
    <xf numFmtId="0" fontId="23" fillId="0" borderId="17" xfId="42" applyFont="1" applyFill="1" applyBorder="1" applyAlignment="1">
      <alignment horizontal="center"/>
    </xf>
    <xf numFmtId="0" fontId="20" fillId="0" borderId="14" xfId="42" applyFont="1" applyFill="1" applyBorder="1" applyAlignment="1">
      <alignment horizontal="center"/>
    </xf>
    <xf numFmtId="165" fontId="20" fillId="0" borderId="14" xfId="42" applyNumberFormat="1" applyFont="1" applyFill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14" fontId="24" fillId="0" borderId="0" xfId="0" applyNumberFormat="1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6" fillId="0" borderId="0" xfId="42" applyFont="1" applyBorder="1" applyAlignment="1">
      <alignment horizontal="center"/>
    </xf>
    <xf numFmtId="2" fontId="24" fillId="0" borderId="0" xfId="0" applyNumberFormat="1" applyFont="1" applyBorder="1" applyAlignment="1">
      <alignment horizontal="center"/>
    </xf>
    <xf numFmtId="0" fontId="26" fillId="0" borderId="16" xfId="0" applyFont="1" applyBorder="1" applyAlignment="1">
      <alignment horizontal="center"/>
    </xf>
    <xf numFmtId="0" fontId="23" fillId="0" borderId="16" xfId="0" applyFont="1" applyBorder="1" applyAlignment="1">
      <alignment horizontal="center"/>
    </xf>
    <xf numFmtId="14" fontId="23" fillId="0" borderId="16" xfId="42" applyNumberFormat="1" applyFont="1" applyFill="1" applyBorder="1" applyAlignment="1">
      <alignment horizontal="center"/>
    </xf>
    <xf numFmtId="0" fontId="29" fillId="0" borderId="0" xfId="0" applyFont="1" applyAlignment="1">
      <alignment horizontal="center" wrapText="1" readingOrder="1"/>
    </xf>
    <xf numFmtId="166" fontId="29" fillId="0" borderId="0" xfId="0" applyNumberFormat="1" applyFont="1" applyAlignment="1">
      <alignment horizontal="center" vertical="center" readingOrder="1"/>
    </xf>
    <xf numFmtId="165" fontId="26" fillId="0" borderId="0" xfId="0" applyNumberFormat="1" applyFont="1" applyAlignment="1">
      <alignment horizontal="center" vertical="center" readingOrder="1"/>
    </xf>
    <xf numFmtId="165" fontId="23" fillId="0" borderId="0" xfId="0" applyNumberFormat="1" applyFont="1" applyAlignment="1">
      <alignment horizontal="center" vertical="center"/>
    </xf>
    <xf numFmtId="0" fontId="23" fillId="0" borderId="0" xfId="42" applyFont="1" applyFill="1" applyAlignment="1">
      <alignment horizont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6EF2D9B7-C235-4A93-9E1C-BC75F2008C06}"/>
    <cellStyle name="Normal 2 2" xfId="43" xr:uid="{535D5E9D-C8CC-4DB7-933D-E00803AA4334}"/>
    <cellStyle name="Normal 3" xfId="44" xr:uid="{76DA27E0-0C7E-45A2-999E-7D1DB16F3888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'Heart Perfusion'!$M$24:$T$24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1.0932651384230245</c:v>
                  </c:pt>
                  <c:pt idx="3">
                    <c:v>2.435079000374571</c:v>
                  </c:pt>
                  <c:pt idx="4">
                    <c:v>2.7732179839834172</c:v>
                  </c:pt>
                  <c:pt idx="5">
                    <c:v>3.0981649269824567</c:v>
                  </c:pt>
                  <c:pt idx="6">
                    <c:v>2.8751694997863662</c:v>
                  </c:pt>
                  <c:pt idx="7">
                    <c:v>3.1299728996594975</c:v>
                  </c:pt>
                </c:numCache>
              </c:numRef>
            </c:plus>
            <c:minus>
              <c:numRef>
                <c:f>'Heart Perfusion'!$M$24:$T$24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1.0932651384230245</c:v>
                  </c:pt>
                  <c:pt idx="3">
                    <c:v>2.435079000374571</c:v>
                  </c:pt>
                  <c:pt idx="4">
                    <c:v>2.7732179839834172</c:v>
                  </c:pt>
                  <c:pt idx="5">
                    <c:v>3.0981649269824567</c:v>
                  </c:pt>
                  <c:pt idx="6">
                    <c:v>2.8751694997863662</c:v>
                  </c:pt>
                  <c:pt idx="7">
                    <c:v>3.1299728996594975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'Heart Perfusion'!$M$6:$T$6</c:f>
              <c:numCache>
                <c:formatCode>0</c:formatCode>
                <c:ptCount val="8"/>
                <c:pt idx="0">
                  <c:v>10</c:v>
                </c:pt>
                <c:pt idx="1">
                  <c:v>35</c:v>
                </c:pt>
                <c:pt idx="2">
                  <c:v>45</c:v>
                </c:pt>
                <c:pt idx="3">
                  <c:v>55</c:v>
                </c:pt>
                <c:pt idx="4">
                  <c:v>65</c:v>
                </c:pt>
                <c:pt idx="5">
                  <c:v>75</c:v>
                </c:pt>
                <c:pt idx="6">
                  <c:v>85</c:v>
                </c:pt>
                <c:pt idx="7">
                  <c:v>95</c:v>
                </c:pt>
              </c:numCache>
            </c:numRef>
          </c:xVal>
          <c:yVal>
            <c:numRef>
              <c:f>'Heart Perfusion'!$M$23:$T$23</c:f>
              <c:numCache>
                <c:formatCode>0.0</c:formatCode>
                <c:ptCount val="8"/>
                <c:pt idx="0">
                  <c:v>100</c:v>
                </c:pt>
                <c:pt idx="1">
                  <c:v>0</c:v>
                </c:pt>
                <c:pt idx="2">
                  <c:v>2.9994464112273729</c:v>
                </c:pt>
                <c:pt idx="3">
                  <c:v>7.3527740907629351</c:v>
                </c:pt>
                <c:pt idx="4">
                  <c:v>11.030640795267058</c:v>
                </c:pt>
                <c:pt idx="5">
                  <c:v>12.814300573440766</c:v>
                </c:pt>
                <c:pt idx="6">
                  <c:v>13.331561474965854</c:v>
                </c:pt>
                <c:pt idx="7">
                  <c:v>13.908134231005327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4E8-47C4-9E73-FB95D16CF286}"/>
            </c:ext>
          </c:extLst>
        </c:ser>
        <c:ser>
          <c:idx val="1"/>
          <c:order val="1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'Heart Perfusion'!$M$43:$T$43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5.0452333168610659</c:v>
                  </c:pt>
                  <c:pt idx="3">
                    <c:v>5.6921207148757578</c:v>
                  </c:pt>
                  <c:pt idx="4">
                    <c:v>6.1077170367514588</c:v>
                  </c:pt>
                  <c:pt idx="5">
                    <c:v>6.6427879671156358</c:v>
                  </c:pt>
                  <c:pt idx="6">
                    <c:v>6.1304408993409911</c:v>
                  </c:pt>
                  <c:pt idx="7">
                    <c:v>5.8088725177427989</c:v>
                  </c:pt>
                </c:numCache>
              </c:numRef>
            </c:plus>
            <c:minus>
              <c:numRef>
                <c:f>'Heart Perfusion'!$M$43:$T$43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5.0452333168610659</c:v>
                  </c:pt>
                  <c:pt idx="3">
                    <c:v>5.6921207148757578</c:v>
                  </c:pt>
                  <c:pt idx="4">
                    <c:v>6.1077170367514588</c:v>
                  </c:pt>
                  <c:pt idx="5">
                    <c:v>6.6427879671156358</c:v>
                  </c:pt>
                  <c:pt idx="6">
                    <c:v>6.1304408993409911</c:v>
                  </c:pt>
                  <c:pt idx="7">
                    <c:v>5.8088725177427989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'Heart Perfusion'!$M$6:$T$6</c:f>
              <c:numCache>
                <c:formatCode>0</c:formatCode>
                <c:ptCount val="8"/>
                <c:pt idx="0">
                  <c:v>10</c:v>
                </c:pt>
                <c:pt idx="1">
                  <c:v>35</c:v>
                </c:pt>
                <c:pt idx="2">
                  <c:v>45</c:v>
                </c:pt>
                <c:pt idx="3">
                  <c:v>55</c:v>
                </c:pt>
                <c:pt idx="4">
                  <c:v>65</c:v>
                </c:pt>
                <c:pt idx="5">
                  <c:v>75</c:v>
                </c:pt>
                <c:pt idx="6">
                  <c:v>85</c:v>
                </c:pt>
                <c:pt idx="7">
                  <c:v>95</c:v>
                </c:pt>
              </c:numCache>
            </c:numRef>
          </c:xVal>
          <c:yVal>
            <c:numRef>
              <c:f>'Heart Perfusion'!$M$42:$T$42</c:f>
              <c:numCache>
                <c:formatCode>0.0</c:formatCode>
                <c:ptCount val="8"/>
                <c:pt idx="0">
                  <c:v>100</c:v>
                </c:pt>
                <c:pt idx="1">
                  <c:v>0</c:v>
                </c:pt>
                <c:pt idx="2">
                  <c:v>20.190279383175668</c:v>
                </c:pt>
                <c:pt idx="3">
                  <c:v>35.494703189598894</c:v>
                </c:pt>
                <c:pt idx="4">
                  <c:v>38.745189683411489</c:v>
                </c:pt>
                <c:pt idx="5">
                  <c:v>40.588295135701735</c:v>
                </c:pt>
                <c:pt idx="6">
                  <c:v>40.162137362517392</c:v>
                </c:pt>
                <c:pt idx="7">
                  <c:v>40.252794243520057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4E8-47C4-9E73-FB95D16CF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3997327"/>
        <c:axId val="489589599"/>
      </c:scatterChart>
      <c:valAx>
        <c:axId val="543997327"/>
        <c:scaling>
          <c:orientation val="minMax"/>
        </c:scaling>
        <c:delete val="0"/>
        <c:axPos val="b"/>
        <c:numFmt formatCode="0" sourceLinked="1"/>
        <c:majorTickMark val="out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589599"/>
        <c:crosses val="autoZero"/>
        <c:crossBetween val="midCat"/>
        <c:majorUnit val="10"/>
        <c:minorUnit val="5"/>
      </c:valAx>
      <c:valAx>
        <c:axId val="489589599"/>
        <c:scaling>
          <c:orientation val="minMax"/>
        </c:scaling>
        <c:delete val="0"/>
        <c:axPos val="l"/>
        <c:numFmt formatCode="0" sourceLinked="0"/>
        <c:majorTickMark val="out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997327"/>
        <c:crosses val="autoZero"/>
        <c:crossBetween val="midCat"/>
        <c:min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'Heart Perfusion'!$M$54:$T$54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2.5962082464368428</c:v>
                  </c:pt>
                  <c:pt idx="3">
                    <c:v>4.1873238444630729</c:v>
                  </c:pt>
                  <c:pt idx="4">
                    <c:v>3.7578842113722675</c:v>
                  </c:pt>
                  <c:pt idx="5">
                    <c:v>3.3484339578406961</c:v>
                  </c:pt>
                  <c:pt idx="6">
                    <c:v>2.9965074119816602</c:v>
                  </c:pt>
                  <c:pt idx="7">
                    <c:v>3.3969088227648654</c:v>
                  </c:pt>
                </c:numCache>
              </c:numRef>
            </c:plus>
            <c:minus>
              <c:numRef>
                <c:f>'Heart Perfusion'!$M$54:$T$54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2.5962082464368428</c:v>
                  </c:pt>
                  <c:pt idx="3">
                    <c:v>4.1873238444630729</c:v>
                  </c:pt>
                  <c:pt idx="4">
                    <c:v>3.7578842113722675</c:v>
                  </c:pt>
                  <c:pt idx="5">
                    <c:v>3.3484339578406961</c:v>
                  </c:pt>
                  <c:pt idx="6">
                    <c:v>2.9965074119816602</c:v>
                  </c:pt>
                  <c:pt idx="7">
                    <c:v>3.3969088227648654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'Heart Perfusion'!$M$6:$T$6</c:f>
              <c:numCache>
                <c:formatCode>0</c:formatCode>
                <c:ptCount val="8"/>
                <c:pt idx="0">
                  <c:v>10</c:v>
                </c:pt>
                <c:pt idx="1">
                  <c:v>35</c:v>
                </c:pt>
                <c:pt idx="2">
                  <c:v>45</c:v>
                </c:pt>
                <c:pt idx="3">
                  <c:v>55</c:v>
                </c:pt>
                <c:pt idx="4">
                  <c:v>65</c:v>
                </c:pt>
                <c:pt idx="5">
                  <c:v>75</c:v>
                </c:pt>
                <c:pt idx="6">
                  <c:v>85</c:v>
                </c:pt>
                <c:pt idx="7">
                  <c:v>95</c:v>
                </c:pt>
              </c:numCache>
            </c:numRef>
          </c:xVal>
          <c:yVal>
            <c:numRef>
              <c:f>'Heart Perfusion'!$M$53:$T$53</c:f>
              <c:numCache>
                <c:formatCode>0.0</c:formatCode>
                <c:ptCount val="8"/>
                <c:pt idx="0">
                  <c:v>100</c:v>
                </c:pt>
                <c:pt idx="1">
                  <c:v>0</c:v>
                </c:pt>
                <c:pt idx="2">
                  <c:v>6.0254528302071417</c:v>
                </c:pt>
                <c:pt idx="3">
                  <c:v>8.9860129265121635</c:v>
                </c:pt>
                <c:pt idx="4">
                  <c:v>9.9538926475366001</c:v>
                </c:pt>
                <c:pt idx="5">
                  <c:v>9.6440064615755894</c:v>
                </c:pt>
                <c:pt idx="6">
                  <c:v>11.40493318452522</c:v>
                </c:pt>
                <c:pt idx="7">
                  <c:v>12.864285432233142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056-4AE7-AA43-6BC78D4DA56D}"/>
            </c:ext>
          </c:extLst>
        </c:ser>
        <c:ser>
          <c:idx val="1"/>
          <c:order val="1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'Heart Perfusion'!$M$61:$T$61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0.50358951577711186</c:v>
                  </c:pt>
                  <c:pt idx="3">
                    <c:v>5.2167778440225838</c:v>
                  </c:pt>
                  <c:pt idx="4">
                    <c:v>5.6896202351718612</c:v>
                  </c:pt>
                  <c:pt idx="5">
                    <c:v>6.2839806955216888</c:v>
                  </c:pt>
                  <c:pt idx="6">
                    <c:v>4.646111696031511</c:v>
                  </c:pt>
                  <c:pt idx="7">
                    <c:v>5.4511888056668285</c:v>
                  </c:pt>
                </c:numCache>
              </c:numRef>
            </c:plus>
            <c:minus>
              <c:numRef>
                <c:f>'Heart Perfusion'!$M$61:$T$61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0.50358951577711186</c:v>
                  </c:pt>
                  <c:pt idx="3">
                    <c:v>5.2167778440225838</c:v>
                  </c:pt>
                  <c:pt idx="4">
                    <c:v>5.6896202351718612</c:v>
                  </c:pt>
                  <c:pt idx="5">
                    <c:v>6.2839806955216888</c:v>
                  </c:pt>
                  <c:pt idx="6">
                    <c:v>4.646111696031511</c:v>
                  </c:pt>
                  <c:pt idx="7">
                    <c:v>5.4511888056668285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'Heart Perfusion'!$M$6:$T$6</c:f>
              <c:numCache>
                <c:formatCode>0</c:formatCode>
                <c:ptCount val="8"/>
                <c:pt idx="0">
                  <c:v>10</c:v>
                </c:pt>
                <c:pt idx="1">
                  <c:v>35</c:v>
                </c:pt>
                <c:pt idx="2">
                  <c:v>45</c:v>
                </c:pt>
                <c:pt idx="3">
                  <c:v>55</c:v>
                </c:pt>
                <c:pt idx="4">
                  <c:v>65</c:v>
                </c:pt>
                <c:pt idx="5">
                  <c:v>75</c:v>
                </c:pt>
                <c:pt idx="6">
                  <c:v>85</c:v>
                </c:pt>
                <c:pt idx="7">
                  <c:v>95</c:v>
                </c:pt>
              </c:numCache>
            </c:numRef>
          </c:xVal>
          <c:yVal>
            <c:numRef>
              <c:f>'Heart Perfusion'!$M$60:$T$60</c:f>
              <c:numCache>
                <c:formatCode>0.0</c:formatCode>
                <c:ptCount val="8"/>
                <c:pt idx="0">
                  <c:v>100</c:v>
                </c:pt>
                <c:pt idx="1">
                  <c:v>0</c:v>
                </c:pt>
                <c:pt idx="2">
                  <c:v>4.9330509001445702</c:v>
                </c:pt>
                <c:pt idx="3">
                  <c:v>12.137705981781043</c:v>
                </c:pt>
                <c:pt idx="4">
                  <c:v>14.663371288471184</c:v>
                </c:pt>
                <c:pt idx="5">
                  <c:v>16.480728226268454</c:v>
                </c:pt>
                <c:pt idx="6">
                  <c:v>12.897084761797842</c:v>
                </c:pt>
                <c:pt idx="7">
                  <c:v>17.157521116876829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056-4AE7-AA43-6BC78D4DA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3997327"/>
        <c:axId val="489589599"/>
      </c:scatterChart>
      <c:valAx>
        <c:axId val="543997327"/>
        <c:scaling>
          <c:orientation val="minMax"/>
          <c:max val="100"/>
        </c:scaling>
        <c:delete val="0"/>
        <c:axPos val="b"/>
        <c:numFmt formatCode="0" sourceLinked="1"/>
        <c:majorTickMark val="out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589599"/>
        <c:crosses val="autoZero"/>
        <c:crossBetween val="midCat"/>
        <c:majorUnit val="10"/>
        <c:minorUnit val="5"/>
      </c:valAx>
      <c:valAx>
        <c:axId val="489589599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997327"/>
        <c:crosses val="autoZero"/>
        <c:crossBetween val="midCat"/>
        <c:min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25578536313882"/>
          <c:y val="6.3148253347564812E-2"/>
          <c:w val="0.82529679235526621"/>
          <c:h val="0.81208986949808049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'Heart Perfusion'!$M$72:$T$72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3.2954736074021751</c:v>
                  </c:pt>
                  <c:pt idx="3">
                    <c:v>7.8604105801870725</c:v>
                  </c:pt>
                  <c:pt idx="4">
                    <c:v>10.611796760905817</c:v>
                  </c:pt>
                  <c:pt idx="5">
                    <c:v>10.161223673124566</c:v>
                  </c:pt>
                  <c:pt idx="6">
                    <c:v>10.609712003611016</c:v>
                  </c:pt>
                  <c:pt idx="7">
                    <c:v>12.640613748192685</c:v>
                  </c:pt>
                </c:numCache>
              </c:numRef>
            </c:plus>
            <c:minus>
              <c:numRef>
                <c:f>'Heart Perfusion'!$M$72:$T$72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3.2954736074021751</c:v>
                  </c:pt>
                  <c:pt idx="3">
                    <c:v>7.8604105801870725</c:v>
                  </c:pt>
                  <c:pt idx="4">
                    <c:v>10.611796760905817</c:v>
                  </c:pt>
                  <c:pt idx="5">
                    <c:v>10.161223673124566</c:v>
                  </c:pt>
                  <c:pt idx="6">
                    <c:v>10.609712003611016</c:v>
                  </c:pt>
                  <c:pt idx="7">
                    <c:v>12.640613748192685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'Heart Perfusion'!$M$6:$T$6</c:f>
              <c:numCache>
                <c:formatCode>0</c:formatCode>
                <c:ptCount val="8"/>
                <c:pt idx="0">
                  <c:v>10</c:v>
                </c:pt>
                <c:pt idx="1">
                  <c:v>35</c:v>
                </c:pt>
                <c:pt idx="2">
                  <c:v>45</c:v>
                </c:pt>
                <c:pt idx="3">
                  <c:v>55</c:v>
                </c:pt>
                <c:pt idx="4">
                  <c:v>65</c:v>
                </c:pt>
                <c:pt idx="5">
                  <c:v>75</c:v>
                </c:pt>
                <c:pt idx="6">
                  <c:v>85</c:v>
                </c:pt>
                <c:pt idx="7">
                  <c:v>95</c:v>
                </c:pt>
              </c:numCache>
            </c:numRef>
          </c:xVal>
          <c:yVal>
            <c:numRef>
              <c:f>'Heart Perfusion'!$M$71:$T$71</c:f>
              <c:numCache>
                <c:formatCode>0.0</c:formatCode>
                <c:ptCount val="8"/>
                <c:pt idx="0">
                  <c:v>100</c:v>
                </c:pt>
                <c:pt idx="1">
                  <c:v>0</c:v>
                </c:pt>
                <c:pt idx="2">
                  <c:v>8.2475972139098577</c:v>
                </c:pt>
                <c:pt idx="3">
                  <c:v>11.665726153955321</c:v>
                </c:pt>
                <c:pt idx="4">
                  <c:v>15.67936977235604</c:v>
                </c:pt>
                <c:pt idx="5">
                  <c:v>14.189413174492534</c:v>
                </c:pt>
                <c:pt idx="6">
                  <c:v>15.90949752074463</c:v>
                </c:pt>
                <c:pt idx="7">
                  <c:v>17.200666137054608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8BF-4E72-8985-1A4FAF63036C}"/>
            </c:ext>
          </c:extLst>
        </c:ser>
        <c:ser>
          <c:idx val="1"/>
          <c:order val="1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'Heart Perfusion'!$M$80:$T$80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1.5478246245851823</c:v>
                  </c:pt>
                  <c:pt idx="3">
                    <c:v>3.545554853127268</c:v>
                  </c:pt>
                  <c:pt idx="4">
                    <c:v>2.7056398849647127</c:v>
                  </c:pt>
                  <c:pt idx="5">
                    <c:v>4.343279779405659</c:v>
                  </c:pt>
                  <c:pt idx="6">
                    <c:v>4.8819512100117022</c:v>
                  </c:pt>
                  <c:pt idx="7">
                    <c:v>4.9758483506912796</c:v>
                  </c:pt>
                </c:numCache>
              </c:numRef>
            </c:plus>
            <c:minus>
              <c:numRef>
                <c:f>'Heart Perfusion'!$M$80:$T$80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1.5478246245851823</c:v>
                  </c:pt>
                  <c:pt idx="3">
                    <c:v>3.545554853127268</c:v>
                  </c:pt>
                  <c:pt idx="4">
                    <c:v>2.7056398849647127</c:v>
                  </c:pt>
                  <c:pt idx="5">
                    <c:v>4.343279779405659</c:v>
                  </c:pt>
                  <c:pt idx="6">
                    <c:v>4.8819512100117022</c:v>
                  </c:pt>
                  <c:pt idx="7">
                    <c:v>4.9758483506912796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'Heart Perfusion'!$M$6:$T$6</c:f>
              <c:numCache>
                <c:formatCode>0</c:formatCode>
                <c:ptCount val="8"/>
                <c:pt idx="0">
                  <c:v>10</c:v>
                </c:pt>
                <c:pt idx="1">
                  <c:v>35</c:v>
                </c:pt>
                <c:pt idx="2">
                  <c:v>45</c:v>
                </c:pt>
                <c:pt idx="3">
                  <c:v>55</c:v>
                </c:pt>
                <c:pt idx="4">
                  <c:v>65</c:v>
                </c:pt>
                <c:pt idx="5">
                  <c:v>75</c:v>
                </c:pt>
                <c:pt idx="6">
                  <c:v>85</c:v>
                </c:pt>
                <c:pt idx="7">
                  <c:v>95</c:v>
                </c:pt>
              </c:numCache>
            </c:numRef>
          </c:xVal>
          <c:yVal>
            <c:numRef>
              <c:f>'Heart Perfusion'!$M$79:$T$79</c:f>
              <c:numCache>
                <c:formatCode>0.0</c:formatCode>
                <c:ptCount val="8"/>
                <c:pt idx="0">
                  <c:v>100</c:v>
                </c:pt>
                <c:pt idx="1">
                  <c:v>0</c:v>
                </c:pt>
                <c:pt idx="2">
                  <c:v>2.496678065074696</c:v>
                </c:pt>
                <c:pt idx="3">
                  <c:v>7.0144848014327668</c:v>
                </c:pt>
                <c:pt idx="4">
                  <c:v>8.4492497601640117</c:v>
                </c:pt>
                <c:pt idx="5">
                  <c:v>14.594037524827906</c:v>
                </c:pt>
                <c:pt idx="6">
                  <c:v>17.774963902467135</c:v>
                </c:pt>
                <c:pt idx="7">
                  <c:v>16.794212063307903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8BF-4E72-8985-1A4FAF630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3997327"/>
        <c:axId val="489589599"/>
      </c:scatterChart>
      <c:valAx>
        <c:axId val="543997327"/>
        <c:scaling>
          <c:orientation val="minMax"/>
        </c:scaling>
        <c:delete val="0"/>
        <c:axPos val="b"/>
        <c:numFmt formatCode="0" sourceLinked="1"/>
        <c:majorTickMark val="out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589599"/>
        <c:crosses val="autoZero"/>
        <c:crossBetween val="midCat"/>
        <c:majorUnit val="10"/>
        <c:minorUnit val="5"/>
      </c:valAx>
      <c:valAx>
        <c:axId val="489589599"/>
        <c:scaling>
          <c:orientation val="minMax"/>
        </c:scaling>
        <c:delete val="0"/>
        <c:axPos val="l"/>
        <c:numFmt formatCode="0" sourceLinked="0"/>
        <c:majorTickMark val="out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997327"/>
        <c:crosses val="autoZero"/>
        <c:crossBetween val="midCat"/>
        <c:min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136482939632531E-2"/>
          <c:y val="7.1724628171478552E-2"/>
          <c:w val="0.88386351706036748"/>
          <c:h val="0.8416746864975212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Infarcts!$G$4:$G$17</c:f>
              <c:numCache>
                <c:formatCode>General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1.1000000000000001</c:v>
                </c:pt>
                <c:pt idx="3">
                  <c:v>1.1000000000000001</c:v>
                </c:pt>
                <c:pt idx="4">
                  <c:v>1</c:v>
                </c:pt>
                <c:pt idx="5">
                  <c:v>0.9</c:v>
                </c:pt>
                <c:pt idx="6">
                  <c:v>0.9</c:v>
                </c:pt>
                <c:pt idx="7">
                  <c:v>1</c:v>
                </c:pt>
                <c:pt idx="8">
                  <c:v>1</c:v>
                </c:pt>
                <c:pt idx="9">
                  <c:v>0.9</c:v>
                </c:pt>
                <c:pt idx="10">
                  <c:v>1</c:v>
                </c:pt>
                <c:pt idx="11">
                  <c:v>0.9</c:v>
                </c:pt>
                <c:pt idx="12">
                  <c:v>1.1000000000000001</c:v>
                </c:pt>
                <c:pt idx="13">
                  <c:v>1.1000000000000001</c:v>
                </c:pt>
              </c:numCache>
            </c:numRef>
          </c:xVal>
          <c:yVal>
            <c:numRef>
              <c:f>Infarcts!$F$4:$F$17</c:f>
              <c:numCache>
                <c:formatCode>0.00</c:formatCode>
                <c:ptCount val="14"/>
                <c:pt idx="0">
                  <c:v>44.64630125054439</c:v>
                </c:pt>
                <c:pt idx="1">
                  <c:v>81.767993341147289</c:v>
                </c:pt>
                <c:pt idx="2">
                  <c:v>75.877976570276402</c:v>
                </c:pt>
                <c:pt idx="3">
                  <c:v>70.665259430750368</c:v>
                </c:pt>
                <c:pt idx="4">
                  <c:v>61.362201116903378</c:v>
                </c:pt>
                <c:pt idx="5">
                  <c:v>57.022903465609396</c:v>
                </c:pt>
                <c:pt idx="6">
                  <c:v>49.832214765100673</c:v>
                </c:pt>
                <c:pt idx="7">
                  <c:v>31.456232283895062</c:v>
                </c:pt>
                <c:pt idx="8">
                  <c:v>50.930141725253876</c:v>
                </c:pt>
                <c:pt idx="9">
                  <c:v>75.010781977074117</c:v>
                </c:pt>
                <c:pt idx="10">
                  <c:v>65.166927053648664</c:v>
                </c:pt>
                <c:pt idx="11">
                  <c:v>70.73838319541693</c:v>
                </c:pt>
                <c:pt idx="12">
                  <c:v>49.792812312513021</c:v>
                </c:pt>
                <c:pt idx="13">
                  <c:v>57.749353877557738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180-439A-B010-1EC1FE268191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0"/>
            <c:marker>
              <c:symbol val="circle"/>
              <c:size val="7"/>
              <c:spPr>
                <a:solidFill>
                  <a:schemeClr val="tx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8180-439A-B010-1EC1FE268191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Infarcts!$F$19</c:f>
                <c:numCache>
                  <c:formatCode>General</c:formatCode>
                  <c:ptCount val="1"/>
                  <c:pt idx="0">
                    <c:v>3.7525415709111791</c:v>
                  </c:pt>
                </c:numCache>
              </c:numRef>
            </c:plus>
            <c:minus>
              <c:numRef>
                <c:f>Infarcts!$F$19</c:f>
                <c:numCache>
                  <c:formatCode>General</c:formatCode>
                  <c:ptCount val="1"/>
                  <c:pt idx="0">
                    <c:v>3.7525415709111791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Infarcts!$G$18</c:f>
              <c:numCache>
                <c:formatCode>General</c:formatCode>
                <c:ptCount val="1"/>
                <c:pt idx="0">
                  <c:v>2</c:v>
                </c:pt>
              </c:numCache>
            </c:numRef>
          </c:xVal>
          <c:yVal>
            <c:numRef>
              <c:f>Infarcts!$F$18</c:f>
              <c:numCache>
                <c:formatCode>0.00</c:formatCode>
                <c:ptCount val="1"/>
                <c:pt idx="0">
                  <c:v>60.14424874040651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180-439A-B010-1EC1FE268191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Infarcts!$G$21:$G$33</c:f>
              <c:numCache>
                <c:formatCode>General</c:formatCode>
                <c:ptCount val="13"/>
                <c:pt idx="0">
                  <c:v>3</c:v>
                </c:pt>
                <c:pt idx="1">
                  <c:v>3</c:v>
                </c:pt>
                <c:pt idx="2">
                  <c:v>2.9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3.1</c:v>
                </c:pt>
                <c:pt idx="7">
                  <c:v>3.1</c:v>
                </c:pt>
                <c:pt idx="8">
                  <c:v>3.1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2.9</c:v>
                </c:pt>
              </c:numCache>
            </c:numRef>
          </c:xVal>
          <c:yVal>
            <c:numRef>
              <c:f>Infarcts!$F$21:$F$33</c:f>
              <c:numCache>
                <c:formatCode>0.00</c:formatCode>
                <c:ptCount val="13"/>
                <c:pt idx="0">
                  <c:v>66.226481371709582</c:v>
                </c:pt>
                <c:pt idx="1">
                  <c:v>50.63779140469353</c:v>
                </c:pt>
                <c:pt idx="2">
                  <c:v>5.4244134321282695</c:v>
                </c:pt>
                <c:pt idx="3">
                  <c:v>69.427553302773362</c:v>
                </c:pt>
                <c:pt idx="4">
                  <c:v>23.652650715458602</c:v>
                </c:pt>
                <c:pt idx="5">
                  <c:v>15.327734087098786</c:v>
                </c:pt>
                <c:pt idx="6">
                  <c:v>19.251886198739882</c:v>
                </c:pt>
                <c:pt idx="7">
                  <c:v>22.437513703135277</c:v>
                </c:pt>
                <c:pt idx="8">
                  <c:v>6.1801590932043791</c:v>
                </c:pt>
                <c:pt idx="9">
                  <c:v>26.308948559544927</c:v>
                </c:pt>
                <c:pt idx="10">
                  <c:v>30.249574113551102</c:v>
                </c:pt>
                <c:pt idx="11">
                  <c:v>20.11741355021498</c:v>
                </c:pt>
                <c:pt idx="12">
                  <c:v>20.563585570266003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180-439A-B010-1EC1FE268191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70C0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x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Infarcts!$F$35</c:f>
                <c:numCache>
                  <c:formatCode>General</c:formatCode>
                  <c:ptCount val="1"/>
                  <c:pt idx="0">
                    <c:v>5.7049962770033948</c:v>
                  </c:pt>
                </c:numCache>
              </c:numRef>
            </c:plus>
            <c:minus>
              <c:numRef>
                <c:f>Infarcts!$F$35</c:f>
                <c:numCache>
                  <c:formatCode>General</c:formatCode>
                  <c:ptCount val="1"/>
                  <c:pt idx="0">
                    <c:v>5.7049962770033948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Infarcts!$G$34</c:f>
              <c:numCache>
                <c:formatCode>General</c:formatCode>
                <c:ptCount val="1"/>
                <c:pt idx="0">
                  <c:v>4</c:v>
                </c:pt>
              </c:numCache>
            </c:numRef>
          </c:xVal>
          <c:yVal>
            <c:numRef>
              <c:f>Infarcts!$F$34</c:f>
              <c:numCache>
                <c:formatCode>0.00</c:formatCode>
                <c:ptCount val="1"/>
                <c:pt idx="0">
                  <c:v>28.908131161732207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180-439A-B010-1EC1FE268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4863583"/>
        <c:axId val="464889199"/>
      </c:scatterChart>
      <c:valAx>
        <c:axId val="574863583"/>
        <c:scaling>
          <c:orientation val="minMax"/>
          <c:max val="5"/>
        </c:scaling>
        <c:delete val="0"/>
        <c:axPos val="b"/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889199"/>
        <c:crosses val="autoZero"/>
        <c:crossBetween val="midCat"/>
        <c:majorUnit val="1"/>
      </c:valAx>
      <c:valAx>
        <c:axId val="464889199"/>
        <c:scaling>
          <c:orientation val="minMax"/>
          <c:max val="100"/>
        </c:scaling>
        <c:delete val="0"/>
        <c:axPos val="l"/>
        <c:numFmt formatCode="0" sourceLinked="0"/>
        <c:majorTickMark val="out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4863583"/>
        <c:crosses val="autoZero"/>
        <c:crossBetween val="midCat"/>
        <c:majorUnit val="20"/>
        <c:min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136482939632531E-2"/>
          <c:y val="7.1724628171478552E-2"/>
          <c:w val="0.88386351706036748"/>
          <c:h val="0.8416746864975212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Infarcts!$G$40:$G$43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xVal>
          <c:yVal>
            <c:numRef>
              <c:f>Infarcts!$F$40:$F$43</c:f>
              <c:numCache>
                <c:formatCode>0.00</c:formatCode>
                <c:ptCount val="4"/>
                <c:pt idx="0">
                  <c:v>73.397609850056938</c:v>
                </c:pt>
                <c:pt idx="1">
                  <c:v>38.992523006134967</c:v>
                </c:pt>
                <c:pt idx="2">
                  <c:v>50.900582536205484</c:v>
                </c:pt>
                <c:pt idx="3">
                  <c:v>64.540737378530608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0BE-4560-B48A-5F9C821C9E93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0"/>
            <c:marker>
              <c:symbol val="circle"/>
              <c:size val="7"/>
              <c:spPr>
                <a:solidFill>
                  <a:schemeClr val="tx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60BE-4560-B48A-5F9C821C9E93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Infarcts!$F$45</c:f>
                <c:numCache>
                  <c:formatCode>General</c:formatCode>
                  <c:ptCount val="1"/>
                  <c:pt idx="0">
                    <c:v>7.5675257297589402</c:v>
                  </c:pt>
                </c:numCache>
              </c:numRef>
            </c:plus>
            <c:minus>
              <c:numRef>
                <c:f>Infarcts!$F$45</c:f>
                <c:numCache>
                  <c:formatCode>General</c:formatCode>
                  <c:ptCount val="1"/>
                  <c:pt idx="0">
                    <c:v>7.5675257297589402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Infarcts!$G$44</c:f>
              <c:numCache>
                <c:formatCode>General</c:formatCode>
                <c:ptCount val="1"/>
                <c:pt idx="0">
                  <c:v>2</c:v>
                </c:pt>
              </c:numCache>
            </c:numRef>
          </c:xVal>
          <c:yVal>
            <c:numRef>
              <c:f>Infarcts!$F$44</c:f>
              <c:numCache>
                <c:formatCode>0.00</c:formatCode>
                <c:ptCount val="1"/>
                <c:pt idx="0">
                  <c:v>56.957863192732006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0BE-4560-B48A-5F9C821C9E93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Infarcts!$G$47:$G$50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</c:numCache>
            </c:numRef>
          </c:xVal>
          <c:yVal>
            <c:numRef>
              <c:f>Infarcts!$F$47:$F$50</c:f>
              <c:numCache>
                <c:formatCode>0.00</c:formatCode>
                <c:ptCount val="4"/>
                <c:pt idx="0">
                  <c:v>20.05729652708791</c:v>
                </c:pt>
                <c:pt idx="1">
                  <c:v>78.555276970662661</c:v>
                </c:pt>
                <c:pt idx="2">
                  <c:v>67.656863732500753</c:v>
                </c:pt>
                <c:pt idx="3">
                  <c:v>58.945521222173113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0BE-4560-B48A-5F9C821C9E93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70C0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x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Infarcts!$F$52</c:f>
                <c:numCache>
                  <c:formatCode>General</c:formatCode>
                  <c:ptCount val="1"/>
                  <c:pt idx="0">
                    <c:v>12.730566852079148</c:v>
                  </c:pt>
                </c:numCache>
              </c:numRef>
            </c:plus>
            <c:minus>
              <c:numRef>
                <c:f>Infarcts!$F$52</c:f>
                <c:numCache>
                  <c:formatCode>General</c:formatCode>
                  <c:ptCount val="1"/>
                  <c:pt idx="0">
                    <c:v>12.730566852079148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Infarcts!$G$51</c:f>
              <c:numCache>
                <c:formatCode>General</c:formatCode>
                <c:ptCount val="1"/>
                <c:pt idx="0">
                  <c:v>4</c:v>
                </c:pt>
              </c:numCache>
            </c:numRef>
          </c:xVal>
          <c:yVal>
            <c:numRef>
              <c:f>Infarcts!$F$51</c:f>
              <c:numCache>
                <c:formatCode>0.00</c:formatCode>
                <c:ptCount val="1"/>
                <c:pt idx="0">
                  <c:v>56.30373961310611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0BE-4560-B48A-5F9C821C9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4863583"/>
        <c:axId val="464889199"/>
      </c:scatterChart>
      <c:valAx>
        <c:axId val="574863583"/>
        <c:scaling>
          <c:orientation val="minMax"/>
          <c:max val="5"/>
        </c:scaling>
        <c:delete val="0"/>
        <c:axPos val="b"/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889199"/>
        <c:crosses val="autoZero"/>
        <c:crossBetween val="midCat"/>
        <c:majorUnit val="1"/>
      </c:valAx>
      <c:valAx>
        <c:axId val="464889199"/>
        <c:scaling>
          <c:orientation val="minMax"/>
          <c:max val="100"/>
        </c:scaling>
        <c:delete val="0"/>
        <c:axPos val="l"/>
        <c:numFmt formatCode="0" sourceLinked="0"/>
        <c:majorTickMark val="out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4863583"/>
        <c:crosses val="autoZero"/>
        <c:crossBetween val="midCat"/>
        <c:majorUnit val="20"/>
        <c:min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136482939632531E-2"/>
          <c:y val="7.1724628171478552E-2"/>
          <c:w val="0.88386351706036748"/>
          <c:h val="0.8416746864975212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Infarcts!$G$57:$G$59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xVal>
          <c:yVal>
            <c:numRef>
              <c:f>Infarcts!$F$57:$F$59</c:f>
              <c:numCache>
                <c:formatCode>0.00</c:formatCode>
                <c:ptCount val="3"/>
                <c:pt idx="0">
                  <c:v>76.441274313340344</c:v>
                </c:pt>
                <c:pt idx="1">
                  <c:v>71.797060218112847</c:v>
                </c:pt>
                <c:pt idx="2">
                  <c:v>80.315231969004572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232-4422-B9AB-D626B2A7BF9F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0"/>
            <c:marker>
              <c:symbol val="circle"/>
              <c:size val="7"/>
              <c:spPr>
                <a:solidFill>
                  <a:schemeClr val="tx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6232-4422-B9AB-D626B2A7BF9F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Infarcts!$F$61</c:f>
                <c:numCache>
                  <c:formatCode>General</c:formatCode>
                  <c:ptCount val="1"/>
                  <c:pt idx="0">
                    <c:v>2.4623331580014267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Infarcts!$G$60</c:f>
              <c:numCache>
                <c:formatCode>General</c:formatCode>
                <c:ptCount val="1"/>
                <c:pt idx="0">
                  <c:v>2</c:v>
                </c:pt>
              </c:numCache>
            </c:numRef>
          </c:xVal>
          <c:yVal>
            <c:numRef>
              <c:f>Infarcts!$F$60</c:f>
              <c:numCache>
                <c:formatCode>0.00</c:formatCode>
                <c:ptCount val="1"/>
                <c:pt idx="0">
                  <c:v>76.184522166819249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232-4422-B9AB-D626B2A7BF9F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Infarcts!$G$63:$G$67</c:f>
              <c:numCache>
                <c:formatCode>General</c:formatCode>
                <c:ptCount val="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</c:numCache>
            </c:numRef>
          </c:xVal>
          <c:yVal>
            <c:numRef>
              <c:f>Infarcts!$F$63:$F$67</c:f>
              <c:numCache>
                <c:formatCode>0.00</c:formatCode>
                <c:ptCount val="5"/>
                <c:pt idx="0">
                  <c:v>66.577041430551006</c:v>
                </c:pt>
                <c:pt idx="1">
                  <c:v>69.886009187319232</c:v>
                </c:pt>
                <c:pt idx="2">
                  <c:v>83.053713494076547</c:v>
                </c:pt>
                <c:pt idx="3">
                  <c:v>79.53948898561319</c:v>
                </c:pt>
                <c:pt idx="4">
                  <c:v>68.8451942225376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232-4422-B9AB-D626B2A7BF9F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70C0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x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Infarcts!$F$69</c:f>
                <c:numCache>
                  <c:formatCode>General</c:formatCode>
                  <c:ptCount val="1"/>
                  <c:pt idx="0">
                    <c:v>3.2432401893663858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Infarcts!$G$68</c:f>
              <c:numCache>
                <c:formatCode>General</c:formatCode>
                <c:ptCount val="1"/>
                <c:pt idx="0">
                  <c:v>4</c:v>
                </c:pt>
              </c:numCache>
            </c:numRef>
          </c:xVal>
          <c:yVal>
            <c:numRef>
              <c:f>Infarcts!$F$68</c:f>
              <c:numCache>
                <c:formatCode>0.00</c:formatCode>
                <c:ptCount val="1"/>
                <c:pt idx="0">
                  <c:v>73.580289464019515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232-4422-B9AB-D626B2A7B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4863583"/>
        <c:axId val="464889199"/>
      </c:scatterChart>
      <c:valAx>
        <c:axId val="574863583"/>
        <c:scaling>
          <c:orientation val="minMax"/>
          <c:max val="5"/>
        </c:scaling>
        <c:delete val="0"/>
        <c:axPos val="b"/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889199"/>
        <c:crosses val="autoZero"/>
        <c:crossBetween val="midCat"/>
        <c:majorUnit val="1"/>
      </c:valAx>
      <c:valAx>
        <c:axId val="464889199"/>
        <c:scaling>
          <c:orientation val="minMax"/>
          <c:max val="100"/>
        </c:scaling>
        <c:delete val="0"/>
        <c:axPos val="l"/>
        <c:numFmt formatCode="0" sourceLinked="0"/>
        <c:majorTickMark val="out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4863583"/>
        <c:crosses val="autoZero"/>
        <c:crossBetween val="midCat"/>
        <c:majorUnit val="20"/>
        <c:min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151721301004432"/>
          <c:y val="8.1239274191703098E-2"/>
          <c:w val="0.73690194374871587"/>
          <c:h val="0.764588487110523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FFB-4509-AD35-E0CD71406F02}"/>
              </c:ext>
            </c:extLst>
          </c:dPt>
          <c:errBars>
            <c:errBarType val="plus"/>
            <c:errValType val="cust"/>
            <c:noEndCap val="0"/>
            <c:plus>
              <c:numRef>
                <c:f>'WB Quant'!$C$12:$D$12</c:f>
                <c:numCache>
                  <c:formatCode>General</c:formatCode>
                  <c:ptCount val="2"/>
                  <c:pt idx="0">
                    <c:v>3.5282741274235717E-2</c:v>
                  </c:pt>
                  <c:pt idx="1">
                    <c:v>0.11546191520420068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val>
            <c:numRef>
              <c:f>'WB Quant'!$C$11:$D$11</c:f>
              <c:numCache>
                <c:formatCode>0.000</c:formatCode>
                <c:ptCount val="2"/>
                <c:pt idx="0">
                  <c:v>0.24418093710996522</c:v>
                </c:pt>
                <c:pt idx="1">
                  <c:v>0.56180639747957717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'WB Quant'!#REF!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FFB-4509-AD35-E0CD71406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28300576"/>
        <c:axId val="1818059808"/>
      </c:barChart>
      <c:catAx>
        <c:axId val="192830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8059808"/>
        <c:crosses val="autoZero"/>
        <c:auto val="1"/>
        <c:lblAlgn val="ctr"/>
        <c:lblOffset val="100"/>
        <c:noMultiLvlLbl val="0"/>
      </c:catAx>
      <c:valAx>
        <c:axId val="1818059808"/>
        <c:scaling>
          <c:orientation val="minMax"/>
          <c:max val="0.8"/>
          <c:min val="0"/>
        </c:scaling>
        <c:delete val="0"/>
        <c:axPos val="l"/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8300576"/>
        <c:crosses val="autoZero"/>
        <c:crossBetween val="between"/>
        <c:majorUnit val="0.2"/>
        <c:min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33933892735357"/>
          <c:y val="8.5708708752359461E-2"/>
          <c:w val="0.83390998102976022"/>
          <c:h val="0.7021074686496128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F13-4A57-9929-1CF4B569183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F13-4A57-9929-1CF4B569183F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F13-4A57-9929-1CF4B569183F}"/>
              </c:ext>
            </c:extLst>
          </c:dPt>
          <c:errBars>
            <c:errBarType val="plus"/>
            <c:errValType val="cust"/>
            <c:noEndCap val="0"/>
            <c:plus>
              <c:numRef>
                <c:f>'WB Quant'!$C$26:$F$26</c:f>
                <c:numCache>
                  <c:formatCode>General</c:formatCode>
                  <c:ptCount val="4"/>
                  <c:pt idx="0">
                    <c:v>0.6524182463050574</c:v>
                  </c:pt>
                  <c:pt idx="1">
                    <c:v>0.32828085313155764</c:v>
                  </c:pt>
                  <c:pt idx="2">
                    <c:v>0.25296173660589077</c:v>
                  </c:pt>
                  <c:pt idx="3">
                    <c:v>0.47769039599754881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'WB Quant'!$C$18:$F$18</c:f>
              <c:strCache>
                <c:ptCount val="4"/>
                <c:pt idx="0">
                  <c:v>WT Cyto</c:v>
                </c:pt>
                <c:pt idx="1">
                  <c:v>KO Cyto</c:v>
                </c:pt>
                <c:pt idx="2">
                  <c:v>WT Mito</c:v>
                </c:pt>
                <c:pt idx="3">
                  <c:v>KO Mito</c:v>
                </c:pt>
              </c:strCache>
            </c:strRef>
          </c:cat>
          <c:val>
            <c:numRef>
              <c:f>'WB Quant'!$C$25:$F$25</c:f>
              <c:numCache>
                <c:formatCode>0.000</c:formatCode>
                <c:ptCount val="4"/>
                <c:pt idx="0">
                  <c:v>4.6211973146852161</c:v>
                </c:pt>
                <c:pt idx="1">
                  <c:v>3.9359237053027507</c:v>
                </c:pt>
                <c:pt idx="2">
                  <c:v>4.114717103558819</c:v>
                </c:pt>
                <c:pt idx="3">
                  <c:v>2.4514254402890399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F13-4A57-9929-1CF4B5691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354175439"/>
        <c:axId val="1366002239"/>
      </c:barChart>
      <c:catAx>
        <c:axId val="1354175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6002239"/>
        <c:crosses val="autoZero"/>
        <c:auto val="1"/>
        <c:lblAlgn val="ctr"/>
        <c:lblOffset val="100"/>
        <c:noMultiLvlLbl val="0"/>
      </c:catAx>
      <c:valAx>
        <c:axId val="1366002239"/>
        <c:scaling>
          <c:orientation val="minMax"/>
          <c:max val="6"/>
        </c:scaling>
        <c:delete val="0"/>
        <c:axPos val="l"/>
        <c:numFmt formatCode="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4175439"/>
        <c:crosses val="autoZero"/>
        <c:crossBetween val="between"/>
        <c:majorUnit val="1"/>
        <c:minorUnit val="0.5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5531496062992"/>
          <c:y val="8.609244139957474E-2"/>
          <c:w val="0.74027326584176978"/>
          <c:h val="0.764588487110523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1E0-474E-984B-9B3CB9DBCF3C}"/>
              </c:ext>
            </c:extLst>
          </c:dPt>
          <c:errBars>
            <c:errBarType val="plus"/>
            <c:errValType val="cust"/>
            <c:noEndCap val="0"/>
            <c:plus>
              <c:numRef>
                <c:f>Enzymes!$Q$6:$R$6</c:f>
                <c:numCache>
                  <c:formatCode>General</c:formatCode>
                  <c:ptCount val="2"/>
                  <c:pt idx="0">
                    <c:v>3.7711110442120062E-2</c:v>
                  </c:pt>
                  <c:pt idx="1">
                    <c:v>1.5821790838376485E-2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Enzymes!$Q$3:$R$3</c:f>
              <c:strCache>
                <c:ptCount val="2"/>
                <c:pt idx="0">
                  <c:v>WT</c:v>
                </c:pt>
                <c:pt idx="1">
                  <c:v>KO</c:v>
                </c:pt>
              </c:strCache>
            </c:strRef>
          </c:cat>
          <c:val>
            <c:numRef>
              <c:f>Enzymes!$Q$5:$R$5</c:f>
              <c:numCache>
                <c:formatCode>0.00</c:formatCode>
                <c:ptCount val="2"/>
                <c:pt idx="0">
                  <c:v>0.58793966666666664</c:v>
                </c:pt>
                <c:pt idx="1">
                  <c:v>1.3424040000000002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E0-474E-984B-9B3CB9DBC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28300576"/>
        <c:axId val="1818059808"/>
      </c:barChart>
      <c:catAx>
        <c:axId val="192830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8059808"/>
        <c:crosses val="autoZero"/>
        <c:auto val="1"/>
        <c:lblAlgn val="ctr"/>
        <c:lblOffset val="100"/>
        <c:noMultiLvlLbl val="0"/>
      </c:catAx>
      <c:valAx>
        <c:axId val="1818059808"/>
        <c:scaling>
          <c:orientation val="minMax"/>
          <c:max val="1.5"/>
          <c:min val="0"/>
        </c:scaling>
        <c:delete val="0"/>
        <c:axPos val="l"/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8300576"/>
        <c:crosses val="autoZero"/>
        <c:crossBetween val="between"/>
        <c:majorUnit val="0.5"/>
        <c:min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242358</xdr:colOff>
      <xdr:row>14</xdr:row>
      <xdr:rowOff>40746</xdr:rowOff>
    </xdr:from>
    <xdr:to>
      <xdr:col>26</xdr:col>
      <xdr:colOff>497416</xdr:colOff>
      <xdr:row>32</xdr:row>
      <xdr:rowOff>64559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754A9EB-20FE-4AF5-832D-0F7C8B9908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242546</xdr:colOff>
      <xdr:row>44</xdr:row>
      <xdr:rowOff>17493</xdr:rowOff>
    </xdr:from>
    <xdr:to>
      <xdr:col>26</xdr:col>
      <xdr:colOff>480670</xdr:colOff>
      <xdr:row>62</xdr:row>
      <xdr:rowOff>33338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112A9FC-BEC9-49DC-A8BE-74BD9E7E2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272428</xdr:colOff>
      <xdr:row>63</xdr:row>
      <xdr:rowOff>14442</xdr:rowOff>
    </xdr:from>
    <xdr:to>
      <xdr:col>26</xdr:col>
      <xdr:colOff>510552</xdr:colOff>
      <xdr:row>81</xdr:row>
      <xdr:rowOff>22816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D7AA411-12B7-487F-A5C4-A42764B390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124835</xdr:colOff>
      <xdr:row>11</xdr:row>
      <xdr:rowOff>95977</xdr:rowOff>
    </xdr:from>
    <xdr:to>
      <xdr:col>10</xdr:col>
      <xdr:colOff>412826</xdr:colOff>
      <xdr:row>25</xdr:row>
      <xdr:rowOff>58830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32CA5BD-771C-4880-AD53-DA914A6ED2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171451</xdr:colOff>
      <xdr:row>38</xdr:row>
      <xdr:rowOff>59055</xdr:rowOff>
    </xdr:from>
    <xdr:to>
      <xdr:col>10</xdr:col>
      <xdr:colOff>476251</xdr:colOff>
      <xdr:row>52</xdr:row>
      <xdr:rowOff>119063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E355EB2-EE35-47D3-80D5-3E95FC39BC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108585</xdr:colOff>
      <xdr:row>55</xdr:row>
      <xdr:rowOff>51435</xdr:rowOff>
    </xdr:from>
    <xdr:to>
      <xdr:col>10</xdr:col>
      <xdr:colOff>413385</xdr:colOff>
      <xdr:row>69</xdr:row>
      <xdr:rowOff>103823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CEB4F08-D548-4AE1-91CD-475BF8BB37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156883</xdr:colOff>
      <xdr:row>3</xdr:row>
      <xdr:rowOff>78441</xdr:rowOff>
    </xdr:from>
    <xdr:to>
      <xdr:col>6</xdr:col>
      <xdr:colOff>369795</xdr:colOff>
      <xdr:row>13</xdr:row>
      <xdr:rowOff>22414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C079976A-227A-4105-8950-4A3A03FAB5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224117</xdr:colOff>
      <xdr:row>14</xdr:row>
      <xdr:rowOff>100853</xdr:rowOff>
    </xdr:from>
    <xdr:to>
      <xdr:col>8</xdr:col>
      <xdr:colOff>578065</xdr:colOff>
      <xdr:row>27</xdr:row>
      <xdr:rowOff>71239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4329006-ECA0-4A0E-8781-9833553C35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235323</xdr:colOff>
      <xdr:row>4</xdr:row>
      <xdr:rowOff>67235</xdr:rowOff>
    </xdr:from>
    <xdr:to>
      <xdr:col>22</xdr:col>
      <xdr:colOff>73400</xdr:colOff>
      <xdr:row>15</xdr:row>
      <xdr:rowOff>40622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B08F08D6-CD40-40FF-9307-DE94C3E6A8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7E18C-5560-4F28-AD86-8A54773348DA}">
  <dimension ref="A1:U80"/>
  <sheetViews>
    <sheetView tabSelected="1" zoomScaleNormal="100" workbookViewId="0">
      <selection activeCell="X8" sqref="X7:X8"/>
    </sheetView>
  </sheetViews>
  <sheetFormatPr defaultColWidth="9.140625" defaultRowHeight="11.25" x14ac:dyDescent="0.2"/>
  <cols>
    <col min="1" max="1" width="8.5703125" style="16" customWidth="1"/>
    <col min="2" max="2" width="15.7109375" style="16" customWidth="1"/>
    <col min="3" max="3" width="7.42578125" style="5" bestFit="1" customWidth="1"/>
    <col min="4" max="4" width="5.28515625" style="5" bestFit="1" customWidth="1"/>
    <col min="5" max="5" width="2.7109375" style="5" bestFit="1" customWidth="1"/>
    <col min="6" max="11" width="5.28515625" style="5" bestFit="1" customWidth="1"/>
    <col min="12" max="13" width="5" style="5" bestFit="1" customWidth="1"/>
    <col min="14" max="14" width="3.140625" style="5" bestFit="1" customWidth="1"/>
    <col min="15" max="20" width="4" style="5" bestFit="1" customWidth="1"/>
    <col min="21" max="21" width="8.42578125" style="5" customWidth="1"/>
    <col min="22" max="27" width="9.140625" style="5"/>
    <col min="28" max="28" width="14.140625" style="5" bestFit="1" customWidth="1"/>
    <col min="29" max="16384" width="9.140625" style="5"/>
  </cols>
  <sheetData>
    <row r="1" spans="1:21" x14ac:dyDescent="0.2">
      <c r="A1" s="15"/>
      <c r="B1" s="29" t="s">
        <v>59</v>
      </c>
    </row>
    <row r="2" spans="1:21" x14ac:dyDescent="0.2">
      <c r="B2" s="29" t="s">
        <v>58</v>
      </c>
    </row>
    <row r="3" spans="1:21" x14ac:dyDescent="0.2">
      <c r="B3" s="29" t="s">
        <v>60</v>
      </c>
    </row>
    <row r="4" spans="1:21" ht="12" thickBot="1" x14ac:dyDescent="0.25">
      <c r="B4" s="29"/>
    </row>
    <row r="5" spans="1:21" x14ac:dyDescent="0.2">
      <c r="B5" s="35"/>
      <c r="C5" s="30"/>
      <c r="D5" s="18" t="s">
        <v>0</v>
      </c>
      <c r="E5" s="30"/>
      <c r="F5" s="30"/>
      <c r="G5" s="30"/>
      <c r="H5" s="30"/>
      <c r="I5" s="30"/>
      <c r="J5" s="30"/>
      <c r="K5" s="30"/>
      <c r="L5" s="30"/>
      <c r="M5" s="18" t="s">
        <v>3</v>
      </c>
      <c r="N5" s="30"/>
      <c r="O5" s="30"/>
      <c r="P5" s="30"/>
      <c r="Q5" s="30"/>
      <c r="R5" s="30"/>
      <c r="S5" s="30"/>
      <c r="T5" s="30"/>
      <c r="U5" s="19"/>
    </row>
    <row r="6" spans="1:21" x14ac:dyDescent="0.2">
      <c r="B6" s="36" t="s">
        <v>61</v>
      </c>
      <c r="D6" s="7">
        <v>10</v>
      </c>
      <c r="E6" s="7">
        <v>35</v>
      </c>
      <c r="F6" s="7">
        <v>45</v>
      </c>
      <c r="G6" s="7">
        <v>55</v>
      </c>
      <c r="H6" s="7">
        <v>65</v>
      </c>
      <c r="I6" s="7">
        <v>75</v>
      </c>
      <c r="J6" s="7">
        <v>85</v>
      </c>
      <c r="K6" s="7">
        <v>95</v>
      </c>
      <c r="L6" s="7"/>
      <c r="M6" s="7">
        <v>10</v>
      </c>
      <c r="N6" s="7">
        <v>35</v>
      </c>
      <c r="O6" s="7">
        <v>45</v>
      </c>
      <c r="P6" s="7">
        <v>55</v>
      </c>
      <c r="Q6" s="7">
        <v>65</v>
      </c>
      <c r="R6" s="7">
        <v>75</v>
      </c>
      <c r="S6" s="7">
        <v>85</v>
      </c>
      <c r="T6" s="7">
        <v>95</v>
      </c>
      <c r="U6" s="31"/>
    </row>
    <row r="7" spans="1:21" x14ac:dyDescent="0.2">
      <c r="B7" s="36" t="s">
        <v>66</v>
      </c>
      <c r="C7" s="4" t="s">
        <v>13</v>
      </c>
      <c r="D7" s="6">
        <v>71054.518224900676</v>
      </c>
      <c r="E7" s="6">
        <v>0</v>
      </c>
      <c r="F7" s="6">
        <v>216.85212468004059</v>
      </c>
      <c r="G7" s="6">
        <v>2448.193752826025</v>
      </c>
      <c r="H7" s="6">
        <v>3232.9381249479275</v>
      </c>
      <c r="I7" s="6">
        <v>4226.2421056242983</v>
      </c>
      <c r="J7" s="6">
        <v>5308.285221998719</v>
      </c>
      <c r="K7" s="6">
        <v>5100.3410639195363</v>
      </c>
      <c r="M7" s="5">
        <f>D7/$D7*100</f>
        <v>100</v>
      </c>
      <c r="N7" s="5">
        <f t="shared" ref="N7:S7" si="0">E7/$D7*100</f>
        <v>0</v>
      </c>
      <c r="O7" s="5">
        <f t="shared" si="0"/>
        <v>0.30519118290783925</v>
      </c>
      <c r="P7" s="5">
        <f t="shared" si="0"/>
        <v>3.4455145344551346</v>
      </c>
      <c r="Q7" s="5">
        <f t="shared" si="0"/>
        <v>4.5499402511112397</v>
      </c>
      <c r="R7" s="5">
        <f t="shared" si="0"/>
        <v>5.9478865119420856</v>
      </c>
      <c r="S7" s="5">
        <f t="shared" si="0"/>
        <v>7.4707215735345862</v>
      </c>
      <c r="T7" s="5">
        <f>K7/$D7*100</f>
        <v>7.1780671959185121</v>
      </c>
      <c r="U7" s="31"/>
    </row>
    <row r="8" spans="1:21" x14ac:dyDescent="0.2">
      <c r="B8" s="37"/>
      <c r="C8" s="4" t="s">
        <v>15</v>
      </c>
      <c r="D8" s="6">
        <v>75970.282957517629</v>
      </c>
      <c r="E8" s="6">
        <v>0</v>
      </c>
      <c r="F8" s="6">
        <v>114.09086758666703</v>
      </c>
      <c r="G8" s="6">
        <v>381.35693215149195</v>
      </c>
      <c r="H8" s="6">
        <v>1694.7141955139314</v>
      </c>
      <c r="I8" s="6">
        <v>5295.7135873467705</v>
      </c>
      <c r="J8" s="6">
        <v>5544.3974086904573</v>
      </c>
      <c r="K8" s="6">
        <v>5638.6588808237111</v>
      </c>
      <c r="M8" s="5">
        <f t="shared" ref="M8:M22" si="1">D8/$D8*100</f>
        <v>100</v>
      </c>
      <c r="N8" s="5">
        <f t="shared" ref="N8:N22" si="2">E8/$D8*100</f>
        <v>0</v>
      </c>
      <c r="O8" s="5">
        <f t="shared" ref="O8:O22" si="3">F8/$D8*100</f>
        <v>0.15017828438320591</v>
      </c>
      <c r="P8" s="5">
        <f t="shared" ref="P8:P22" si="4">G8/$D8*100</f>
        <v>0.50198171877909903</v>
      </c>
      <c r="Q8" s="5">
        <f t="shared" ref="Q8:Q22" si="5">H8/$D8*100</f>
        <v>2.2307593568680151</v>
      </c>
      <c r="R8" s="5">
        <f t="shared" ref="R8:R22" si="6">I8/$D8*100</f>
        <v>6.9707698605099564</v>
      </c>
      <c r="S8" s="5">
        <f t="shared" ref="S8:S22" si="7">J8/$D8*100</f>
        <v>7.2981134107278089</v>
      </c>
      <c r="T8" s="5">
        <f t="shared" ref="T8:T22" si="8">K8/$D8*100</f>
        <v>7.4221901792531604</v>
      </c>
      <c r="U8" s="31"/>
    </row>
    <row r="9" spans="1:21" x14ac:dyDescent="0.2">
      <c r="B9" s="37"/>
      <c r="C9" s="4" t="s">
        <v>17</v>
      </c>
      <c r="D9" s="6">
        <v>62790.250403107028</v>
      </c>
      <c r="E9" s="6">
        <v>0</v>
      </c>
      <c r="F9" s="6">
        <v>184.89297457995482</v>
      </c>
      <c r="G9" s="6">
        <v>924.77090592978413</v>
      </c>
      <c r="H9" s="6">
        <v>2138.4091658687694</v>
      </c>
      <c r="I9" s="6">
        <v>2411.9345851711255</v>
      </c>
      <c r="J9" s="6">
        <v>2874.453988888441</v>
      </c>
      <c r="K9" s="6">
        <v>2761.414240523653</v>
      </c>
      <c r="M9" s="5">
        <f t="shared" si="1"/>
        <v>100</v>
      </c>
      <c r="N9" s="5">
        <f t="shared" si="2"/>
        <v>0</v>
      </c>
      <c r="O9" s="5">
        <f t="shared" si="3"/>
        <v>0.29446127924790982</v>
      </c>
      <c r="P9" s="5">
        <f t="shared" si="4"/>
        <v>1.4727937856480089</v>
      </c>
      <c r="Q9" s="5">
        <f t="shared" si="5"/>
        <v>3.4056388565747069</v>
      </c>
      <c r="R9" s="5">
        <f t="shared" si="6"/>
        <v>3.8412565162373942</v>
      </c>
      <c r="S9" s="5">
        <f t="shared" si="7"/>
        <v>4.5778667395570789</v>
      </c>
      <c r="T9" s="5">
        <f t="shared" si="8"/>
        <v>4.3978391912687949</v>
      </c>
      <c r="U9" s="31"/>
    </row>
    <row r="10" spans="1:21" x14ac:dyDescent="0.2">
      <c r="B10" s="37"/>
      <c r="C10" s="4" t="s">
        <v>19</v>
      </c>
      <c r="D10" s="6">
        <v>52255.115716454027</v>
      </c>
      <c r="E10" s="6">
        <v>0</v>
      </c>
      <c r="F10" s="6">
        <v>656.66886621203889</v>
      </c>
      <c r="G10" s="6">
        <v>871.47269342387301</v>
      </c>
      <c r="H10" s="6">
        <v>695.3909859907227</v>
      </c>
      <c r="I10" s="6">
        <v>1044.9750650235794</v>
      </c>
      <c r="J10" s="6">
        <v>1918.2475493887209</v>
      </c>
      <c r="K10" s="6">
        <v>1285.2340118664029</v>
      </c>
      <c r="M10" s="5">
        <f t="shared" si="1"/>
        <v>100</v>
      </c>
      <c r="N10" s="5">
        <f t="shared" si="2"/>
        <v>0</v>
      </c>
      <c r="O10" s="5">
        <f t="shared" si="3"/>
        <v>1.2566594814854994</v>
      </c>
      <c r="P10" s="5">
        <f t="shared" si="4"/>
        <v>1.6677270377749152</v>
      </c>
      <c r="Q10" s="5">
        <f t="shared" si="5"/>
        <v>1.3307615464178542</v>
      </c>
      <c r="R10" s="5">
        <f t="shared" si="6"/>
        <v>1.999756484501553</v>
      </c>
      <c r="S10" s="5">
        <f t="shared" si="7"/>
        <v>3.6709277610205455</v>
      </c>
      <c r="T10" s="5">
        <f t="shared" si="8"/>
        <v>2.459537203668865</v>
      </c>
      <c r="U10" s="31"/>
    </row>
    <row r="11" spans="1:21" x14ac:dyDescent="0.2">
      <c r="B11" s="37"/>
      <c r="C11" s="4" t="s">
        <v>21</v>
      </c>
      <c r="D11" s="6">
        <v>47215.340633942411</v>
      </c>
      <c r="E11" s="6">
        <v>0</v>
      </c>
      <c r="F11" s="6">
        <v>705.52782458149386</v>
      </c>
      <c r="G11" s="6">
        <v>671.03076515183955</v>
      </c>
      <c r="H11" s="6">
        <v>1372.9196563071407</v>
      </c>
      <c r="I11" s="6">
        <v>2143.9740355264457</v>
      </c>
      <c r="J11" s="6">
        <v>6035.8296017045168</v>
      </c>
      <c r="K11" s="6">
        <v>5582.9902761874891</v>
      </c>
      <c r="M11" s="5">
        <f t="shared" si="1"/>
        <v>100</v>
      </c>
      <c r="N11" s="5">
        <f t="shared" si="2"/>
        <v>0</v>
      </c>
      <c r="O11" s="5">
        <f t="shared" si="3"/>
        <v>1.4942766802243512</v>
      </c>
      <c r="P11" s="5">
        <f t="shared" si="4"/>
        <v>1.4212134364428273</v>
      </c>
      <c r="Q11" s="5">
        <f t="shared" si="5"/>
        <v>2.9077830168616194</v>
      </c>
      <c r="R11" s="5">
        <f t="shared" si="6"/>
        <v>4.540842037227991</v>
      </c>
      <c r="S11" s="5">
        <f t="shared" si="7"/>
        <v>12.78361973177304</v>
      </c>
      <c r="T11" s="5">
        <f t="shared" si="8"/>
        <v>11.824526099413459</v>
      </c>
      <c r="U11" s="31"/>
    </row>
    <row r="12" spans="1:21" x14ac:dyDescent="0.2">
      <c r="B12" s="37"/>
      <c r="C12" s="4" t="s">
        <v>25</v>
      </c>
      <c r="D12" s="6">
        <v>52344.847398061866</v>
      </c>
      <c r="E12" s="6">
        <v>0</v>
      </c>
      <c r="F12" s="6">
        <v>706.70959385171716</v>
      </c>
      <c r="G12" s="6">
        <v>1510.4687508141594</v>
      </c>
      <c r="H12" s="6">
        <v>3526.8733422632649</v>
      </c>
      <c r="I12" s="6">
        <v>4064.9549740950069</v>
      </c>
      <c r="J12" s="6">
        <v>4111.2537998138432</v>
      </c>
      <c r="K12" s="6">
        <v>372.81623220047851</v>
      </c>
      <c r="M12" s="5">
        <f t="shared" si="1"/>
        <v>100</v>
      </c>
      <c r="N12" s="5">
        <f t="shared" si="2"/>
        <v>0</v>
      </c>
      <c r="O12" s="5">
        <f t="shared" si="3"/>
        <v>1.350103456176823</v>
      </c>
      <c r="P12" s="5">
        <f t="shared" si="4"/>
        <v>2.8856111458834559</v>
      </c>
      <c r="Q12" s="5">
        <f t="shared" si="5"/>
        <v>6.7377660220170057</v>
      </c>
      <c r="R12" s="5">
        <f t="shared" si="6"/>
        <v>7.7657213195840109</v>
      </c>
      <c r="S12" s="5">
        <f t="shared" si="7"/>
        <v>7.8541709531587403</v>
      </c>
      <c r="T12" s="5">
        <f t="shared" si="8"/>
        <v>0.71223100406685391</v>
      </c>
      <c r="U12" s="31"/>
    </row>
    <row r="13" spans="1:21" x14ac:dyDescent="0.2">
      <c r="B13" s="37"/>
      <c r="C13" s="4" t="s">
        <v>26</v>
      </c>
      <c r="D13" s="6">
        <v>57721.560782259447</v>
      </c>
      <c r="E13" s="6">
        <v>0</v>
      </c>
      <c r="F13" s="6">
        <v>163.60221245899851</v>
      </c>
      <c r="G13" s="6">
        <v>1657.6364510160486</v>
      </c>
      <c r="H13" s="6">
        <v>3396.2775788011495</v>
      </c>
      <c r="I13" s="6">
        <v>4260.8567589971271</v>
      </c>
      <c r="J13" s="6">
        <v>4572.1057568628266</v>
      </c>
      <c r="K13" s="6">
        <v>5608.9815349494465</v>
      </c>
      <c r="M13" s="5">
        <f t="shared" si="1"/>
        <v>100</v>
      </c>
      <c r="N13" s="5">
        <f t="shared" si="2"/>
        <v>0</v>
      </c>
      <c r="O13" s="5">
        <f t="shared" si="3"/>
        <v>0.28343345232147837</v>
      </c>
      <c r="P13" s="5">
        <f t="shared" si="4"/>
        <v>2.8717803686374301</v>
      </c>
      <c r="Q13" s="5">
        <f t="shared" si="5"/>
        <v>5.8838976853255591</v>
      </c>
      <c r="R13" s="5">
        <f t="shared" si="6"/>
        <v>7.3817421103184886</v>
      </c>
      <c r="S13" s="5">
        <f t="shared" si="7"/>
        <v>7.9209669574077948</v>
      </c>
      <c r="T13" s="5">
        <f t="shared" si="8"/>
        <v>9.7173074652433016</v>
      </c>
      <c r="U13" s="31"/>
    </row>
    <row r="14" spans="1:21" x14ac:dyDescent="0.2">
      <c r="B14" s="37"/>
      <c r="C14" s="4" t="s">
        <v>27</v>
      </c>
      <c r="D14" s="6">
        <v>38235.970118309328</v>
      </c>
      <c r="E14" s="6">
        <v>0</v>
      </c>
      <c r="F14" s="6">
        <v>87.234661013011333</v>
      </c>
      <c r="G14" s="6">
        <v>251.02997784997586</v>
      </c>
      <c r="H14" s="6">
        <v>2186.3877439991702</v>
      </c>
      <c r="I14" s="6">
        <v>2145.0601342308792</v>
      </c>
      <c r="J14" s="6">
        <v>1493.3543421720483</v>
      </c>
      <c r="K14" s="6">
        <v>4783.0318015354915</v>
      </c>
      <c r="M14" s="5">
        <f t="shared" si="1"/>
        <v>100</v>
      </c>
      <c r="N14" s="5">
        <f t="shared" si="2"/>
        <v>0</v>
      </c>
      <c r="O14" s="5">
        <f t="shared" si="3"/>
        <v>0.22814815667836016</v>
      </c>
      <c r="P14" s="5">
        <f t="shared" si="4"/>
        <v>0.65652833463683968</v>
      </c>
      <c r="Q14" s="5">
        <f t="shared" si="5"/>
        <v>5.7181437720399737</v>
      </c>
      <c r="R14" s="5">
        <f t="shared" si="6"/>
        <v>5.6100580882181283</v>
      </c>
      <c r="S14" s="5">
        <f t="shared" si="7"/>
        <v>3.9056269202829883</v>
      </c>
      <c r="T14" s="5">
        <f t="shared" si="8"/>
        <v>12.509246624934287</v>
      </c>
      <c r="U14" s="31"/>
    </row>
    <row r="15" spans="1:21" x14ac:dyDescent="0.2">
      <c r="B15" s="37"/>
      <c r="C15" s="4" t="s">
        <v>28</v>
      </c>
      <c r="D15" s="6">
        <v>24686.29936240934</v>
      </c>
      <c r="E15" s="6">
        <v>0</v>
      </c>
      <c r="F15" s="6">
        <v>328.97376505806034</v>
      </c>
      <c r="G15" s="6">
        <v>3744.7059690142755</v>
      </c>
      <c r="H15" s="6">
        <v>4388.1821481323741</v>
      </c>
      <c r="I15" s="6">
        <v>4051.5318067203816</v>
      </c>
      <c r="J15" s="6">
        <v>3752.650121959507</v>
      </c>
      <c r="K15" s="6">
        <v>3775.7815422373183</v>
      </c>
      <c r="M15" s="5">
        <f t="shared" si="1"/>
        <v>100</v>
      </c>
      <c r="N15" s="5">
        <f t="shared" si="2"/>
        <v>0</v>
      </c>
      <c r="O15" s="5">
        <f t="shared" si="3"/>
        <v>1.3326167694417568</v>
      </c>
      <c r="P15" s="5">
        <f t="shared" si="4"/>
        <v>15.169166970066261</v>
      </c>
      <c r="Q15" s="5">
        <f t="shared" si="5"/>
        <v>17.775779527385975</v>
      </c>
      <c r="R15" s="5">
        <f t="shared" si="6"/>
        <v>16.412066252788726</v>
      </c>
      <c r="S15" s="5">
        <f t="shared" si="7"/>
        <v>15.201347382482908</v>
      </c>
      <c r="T15" s="5">
        <f t="shared" si="8"/>
        <v>15.295048831769527</v>
      </c>
      <c r="U15" s="31"/>
    </row>
    <row r="16" spans="1:21" x14ac:dyDescent="0.2">
      <c r="B16" s="37"/>
      <c r="C16" s="4" t="s">
        <v>29</v>
      </c>
      <c r="D16" s="6">
        <v>29362.500106078318</v>
      </c>
      <c r="E16" s="6">
        <v>0</v>
      </c>
      <c r="F16" s="6">
        <v>2357.4698562786971</v>
      </c>
      <c r="G16" s="6">
        <v>7613.2727023103989</v>
      </c>
      <c r="H16" s="6">
        <v>10858.304460786258</v>
      </c>
      <c r="I16" s="6">
        <v>12843.604602059741</v>
      </c>
      <c r="J16" s="6">
        <v>13209.351052112936</v>
      </c>
      <c r="K16" s="6">
        <v>12461.771566381538</v>
      </c>
      <c r="M16" s="5">
        <f t="shared" si="1"/>
        <v>100</v>
      </c>
      <c r="N16" s="5">
        <f t="shared" si="2"/>
        <v>0</v>
      </c>
      <c r="O16" s="5">
        <f t="shared" si="3"/>
        <v>8.0288457991037294</v>
      </c>
      <c r="P16" s="5">
        <f t="shared" si="4"/>
        <v>25.928557428031745</v>
      </c>
      <c r="Q16" s="5">
        <f t="shared" si="5"/>
        <v>36.98017682948764</v>
      </c>
      <c r="R16" s="5">
        <f t="shared" si="6"/>
        <v>43.741522539495854</v>
      </c>
      <c r="S16" s="5">
        <f t="shared" si="7"/>
        <v>44.987146885964499</v>
      </c>
      <c r="T16" s="5">
        <f t="shared" si="8"/>
        <v>42.441112035285549</v>
      </c>
      <c r="U16" s="31"/>
    </row>
    <row r="17" spans="2:21" x14ac:dyDescent="0.2">
      <c r="B17" s="37"/>
      <c r="C17" s="4" t="s">
        <v>30</v>
      </c>
      <c r="D17" s="6">
        <v>53280</v>
      </c>
      <c r="E17" s="6">
        <v>0</v>
      </c>
      <c r="F17" s="6">
        <v>384.00000000000205</v>
      </c>
      <c r="G17" s="6">
        <v>360</v>
      </c>
      <c r="H17" s="6">
        <v>1350</v>
      </c>
      <c r="I17" s="6">
        <v>1620</v>
      </c>
      <c r="J17" s="6">
        <v>755.99999999999795</v>
      </c>
      <c r="K17" s="6">
        <v>648.00000000000159</v>
      </c>
      <c r="M17" s="5">
        <f t="shared" si="1"/>
        <v>100</v>
      </c>
      <c r="N17" s="5">
        <f t="shared" si="2"/>
        <v>0</v>
      </c>
      <c r="O17" s="5">
        <f t="shared" si="3"/>
        <v>0.72072072072072457</v>
      </c>
      <c r="P17" s="5">
        <f t="shared" si="4"/>
        <v>0.67567567567567566</v>
      </c>
      <c r="Q17" s="5">
        <f t="shared" si="5"/>
        <v>2.5337837837837838</v>
      </c>
      <c r="R17" s="5">
        <f t="shared" si="6"/>
        <v>3.0405405405405408</v>
      </c>
      <c r="S17" s="5">
        <f t="shared" si="7"/>
        <v>1.4189189189189151</v>
      </c>
      <c r="T17" s="5">
        <f t="shared" si="8"/>
        <v>1.2162162162162193</v>
      </c>
      <c r="U17" s="31"/>
    </row>
    <row r="18" spans="2:21" x14ac:dyDescent="0.2">
      <c r="B18" s="37"/>
      <c r="C18" s="4" t="s">
        <v>31</v>
      </c>
      <c r="D18" s="6">
        <v>47619</v>
      </c>
      <c r="E18" s="6">
        <v>0</v>
      </c>
      <c r="F18" s="6">
        <v>972.00000000000102</v>
      </c>
      <c r="G18" s="6">
        <v>966.00000000000477</v>
      </c>
      <c r="H18" s="6">
        <v>4805.9999999999991</v>
      </c>
      <c r="I18" s="6">
        <v>4800</v>
      </c>
      <c r="J18" s="6">
        <v>5339.9999999999991</v>
      </c>
      <c r="K18" s="6">
        <v>4620</v>
      </c>
      <c r="M18" s="5">
        <f t="shared" si="1"/>
        <v>100</v>
      </c>
      <c r="N18" s="5">
        <f t="shared" si="2"/>
        <v>0</v>
      </c>
      <c r="O18" s="5">
        <f t="shared" si="3"/>
        <v>2.0412020412020433</v>
      </c>
      <c r="P18" s="5">
        <f t="shared" si="4"/>
        <v>2.0286020286020388</v>
      </c>
      <c r="Q18" s="5">
        <f t="shared" si="5"/>
        <v>10.092610092610091</v>
      </c>
      <c r="R18" s="5">
        <f t="shared" si="6"/>
        <v>10.08001008001008</v>
      </c>
      <c r="S18" s="5">
        <f t="shared" si="7"/>
        <v>11.214011214011212</v>
      </c>
      <c r="T18" s="5">
        <f t="shared" si="8"/>
        <v>9.7020097020097023</v>
      </c>
      <c r="U18" s="31"/>
    </row>
    <row r="19" spans="2:21" x14ac:dyDescent="0.2">
      <c r="B19" s="37"/>
      <c r="C19" s="4" t="s">
        <v>54</v>
      </c>
      <c r="D19" s="6">
        <v>41112</v>
      </c>
      <c r="E19" s="6">
        <v>0</v>
      </c>
      <c r="F19" s="6">
        <v>1871.9999999999959</v>
      </c>
      <c r="G19" s="6">
        <v>1656.0000000000005</v>
      </c>
      <c r="H19" s="6">
        <v>3480.0000000000027</v>
      </c>
      <c r="I19" s="6">
        <v>5700</v>
      </c>
      <c r="J19" s="6">
        <v>6660</v>
      </c>
      <c r="K19" s="6">
        <v>6696.0000000000009</v>
      </c>
      <c r="M19" s="5">
        <f t="shared" si="1"/>
        <v>100</v>
      </c>
      <c r="N19" s="5">
        <f t="shared" si="2"/>
        <v>0</v>
      </c>
      <c r="O19" s="5">
        <f t="shared" si="3"/>
        <v>4.5534150612959623</v>
      </c>
      <c r="P19" s="5">
        <f t="shared" si="4"/>
        <v>4.0280210157618228</v>
      </c>
      <c r="Q19" s="5">
        <f t="shared" si="5"/>
        <v>8.4646818447168766</v>
      </c>
      <c r="R19" s="5">
        <f t="shared" si="6"/>
        <v>13.864565090484529</v>
      </c>
      <c r="S19" s="5">
        <f t="shared" si="7"/>
        <v>16.199649737302977</v>
      </c>
      <c r="T19" s="5">
        <f t="shared" si="8"/>
        <v>16.287215411558673</v>
      </c>
      <c r="U19" s="31"/>
    </row>
    <row r="20" spans="2:21" x14ac:dyDescent="0.2">
      <c r="B20" s="37"/>
      <c r="C20" s="4" t="s">
        <v>32</v>
      </c>
      <c r="D20" s="6">
        <v>40491.000000000007</v>
      </c>
      <c r="E20" s="6">
        <v>0</v>
      </c>
      <c r="F20" s="6">
        <v>3000</v>
      </c>
      <c r="G20" s="6">
        <v>4463.9999999999982</v>
      </c>
      <c r="H20" s="6">
        <v>4368.0000000000009</v>
      </c>
      <c r="I20" s="6">
        <v>3960</v>
      </c>
      <c r="J20" s="6">
        <v>5130.0000000000027</v>
      </c>
      <c r="K20" s="6">
        <v>5675.9999999999982</v>
      </c>
      <c r="M20" s="5">
        <f t="shared" si="1"/>
        <v>100</v>
      </c>
      <c r="N20" s="5">
        <f t="shared" si="2"/>
        <v>0</v>
      </c>
      <c r="O20" s="5">
        <f t="shared" si="3"/>
        <v>7.4090538638215877</v>
      </c>
      <c r="P20" s="5">
        <f t="shared" si="4"/>
        <v>11.02467214936652</v>
      </c>
      <c r="Q20" s="5">
        <f t="shared" si="5"/>
        <v>10.787582425724235</v>
      </c>
      <c r="R20" s="5">
        <f t="shared" si="6"/>
        <v>9.7799511002444959</v>
      </c>
      <c r="S20" s="5">
        <f t="shared" si="7"/>
        <v>12.669482107134925</v>
      </c>
      <c r="T20" s="5">
        <f t="shared" si="8"/>
        <v>14.017929910350441</v>
      </c>
      <c r="U20" s="31"/>
    </row>
    <row r="21" spans="2:21" x14ac:dyDescent="0.2">
      <c r="B21" s="37"/>
      <c r="C21" s="4" t="s">
        <v>33</v>
      </c>
      <c r="D21" s="6">
        <v>54576</v>
      </c>
      <c r="E21" s="6">
        <v>0</v>
      </c>
      <c r="F21" s="6">
        <v>1080</v>
      </c>
      <c r="G21" s="6">
        <v>5928.0000000000009</v>
      </c>
      <c r="H21" s="6">
        <v>13734.000000000002</v>
      </c>
      <c r="I21" s="6">
        <v>15414.000000000002</v>
      </c>
      <c r="J21" s="6">
        <v>15330</v>
      </c>
      <c r="K21" s="6">
        <v>15330</v>
      </c>
      <c r="M21" s="5">
        <f t="shared" si="1"/>
        <v>100</v>
      </c>
      <c r="N21" s="5">
        <f t="shared" si="2"/>
        <v>0</v>
      </c>
      <c r="O21" s="5">
        <f t="shared" si="3"/>
        <v>1.9788918205804751</v>
      </c>
      <c r="P21" s="5">
        <f t="shared" si="4"/>
        <v>10.861917326297275</v>
      </c>
      <c r="Q21" s="5">
        <f t="shared" si="5"/>
        <v>25.164907651715041</v>
      </c>
      <c r="R21" s="5">
        <f t="shared" si="6"/>
        <v>28.243183817062452</v>
      </c>
      <c r="S21" s="5">
        <f t="shared" si="7"/>
        <v>28.089270008795076</v>
      </c>
      <c r="T21" s="5">
        <f t="shared" si="8"/>
        <v>28.089270008795076</v>
      </c>
      <c r="U21" s="31"/>
    </row>
    <row r="22" spans="2:21" x14ac:dyDescent="0.2">
      <c r="B22" s="37"/>
      <c r="C22" s="4" t="s">
        <v>34</v>
      </c>
      <c r="D22" s="6">
        <v>38940</v>
      </c>
      <c r="E22" s="6">
        <v>0</v>
      </c>
      <c r="F22" s="6">
        <v>6450</v>
      </c>
      <c r="G22" s="6">
        <v>12852</v>
      </c>
      <c r="H22" s="6">
        <v>12431.999999999998</v>
      </c>
      <c r="I22" s="6">
        <v>13943.999999999998</v>
      </c>
      <c r="J22" s="6">
        <v>10920</v>
      </c>
      <c r="K22" s="6">
        <v>15288</v>
      </c>
      <c r="M22" s="5">
        <f t="shared" si="1"/>
        <v>100</v>
      </c>
      <c r="N22" s="5">
        <f t="shared" si="2"/>
        <v>0</v>
      </c>
      <c r="O22" s="5">
        <f t="shared" si="3"/>
        <v>16.563944530046225</v>
      </c>
      <c r="P22" s="5">
        <f t="shared" si="4"/>
        <v>33.004622496147917</v>
      </c>
      <c r="Q22" s="5">
        <f t="shared" si="5"/>
        <v>31.926040061633277</v>
      </c>
      <c r="R22" s="5">
        <f t="shared" si="6"/>
        <v>35.808936825885972</v>
      </c>
      <c r="S22" s="5">
        <f t="shared" si="7"/>
        <v>28.043143297380585</v>
      </c>
      <c r="T22" s="5">
        <f t="shared" si="8"/>
        <v>39.260400616332817</v>
      </c>
      <c r="U22" s="31"/>
    </row>
    <row r="23" spans="2:21" x14ac:dyDescent="0.2">
      <c r="B23" s="37"/>
      <c r="C23" s="4" t="s">
        <v>1</v>
      </c>
      <c r="D23" s="7">
        <v>49228.417856440006</v>
      </c>
      <c r="E23" s="7">
        <v>0</v>
      </c>
      <c r="F23" s="7">
        <v>1205.0014216437924</v>
      </c>
      <c r="G23" s="7">
        <v>2893.7461812804922</v>
      </c>
      <c r="H23" s="7">
        <v>4603.7748376631689</v>
      </c>
      <c r="I23" s="7">
        <v>5495.4279784247101</v>
      </c>
      <c r="J23" s="7">
        <v>5809.7455527245011</v>
      </c>
      <c r="K23" s="7">
        <v>5976.8138219140665</v>
      </c>
      <c r="L23" s="7"/>
      <c r="M23" s="4">
        <f t="shared" ref="M23" si="9">AVERAGE(M7:M22)</f>
        <v>100</v>
      </c>
      <c r="N23" s="4">
        <f t="shared" ref="N23" si="10">AVERAGE(N7:N22)</f>
        <v>0</v>
      </c>
      <c r="O23" s="4">
        <f t="shared" ref="O23" si="11">AVERAGE(O7:O22)</f>
        <v>2.9994464112273729</v>
      </c>
      <c r="P23" s="4">
        <f t="shared" ref="P23" si="12">AVERAGE(P7:P22)</f>
        <v>7.3527740907629351</v>
      </c>
      <c r="Q23" s="4">
        <f t="shared" ref="Q23" si="13">AVERAGE(Q7:Q22)</f>
        <v>11.030640795267058</v>
      </c>
      <c r="R23" s="4">
        <f t="shared" ref="R23" si="14">AVERAGE(R7:R22)</f>
        <v>12.814300573440766</v>
      </c>
      <c r="S23" s="4">
        <f t="shared" ref="S23" si="15">AVERAGE(S7:S22)</f>
        <v>13.331561474965854</v>
      </c>
      <c r="T23" s="4">
        <f t="shared" ref="T23" si="16">AVERAGE(T7:T22)</f>
        <v>13.908134231005327</v>
      </c>
      <c r="U23" s="20"/>
    </row>
    <row r="24" spans="2:21" x14ac:dyDescent="0.2">
      <c r="B24" s="37"/>
      <c r="C24" s="4" t="s">
        <v>2</v>
      </c>
      <c r="D24" s="7">
        <v>3466.4853139831434</v>
      </c>
      <c r="E24" s="7">
        <v>0</v>
      </c>
      <c r="F24" s="7">
        <v>410.06087737062813</v>
      </c>
      <c r="G24" s="7">
        <v>854.761840808854</v>
      </c>
      <c r="H24" s="7">
        <v>1013.1416042369889</v>
      </c>
      <c r="I24" s="7">
        <v>1119.3966668643493</v>
      </c>
      <c r="J24" s="7">
        <v>1020.3395656317078</v>
      </c>
      <c r="K24" s="7">
        <v>1151.587652067657</v>
      </c>
      <c r="L24" s="7"/>
      <c r="M24" s="4">
        <f t="shared" ref="M24:T24" si="17">STDEV(M7:M22)/SQRT(COUNT(M7:M22))</f>
        <v>0</v>
      </c>
      <c r="N24" s="4">
        <f t="shared" si="17"/>
        <v>0</v>
      </c>
      <c r="O24" s="4">
        <f t="shared" si="17"/>
        <v>1.0932651384230245</v>
      </c>
      <c r="P24" s="4">
        <f t="shared" si="17"/>
        <v>2.435079000374571</v>
      </c>
      <c r="Q24" s="4">
        <f t="shared" si="17"/>
        <v>2.7732179839834172</v>
      </c>
      <c r="R24" s="4">
        <f t="shared" si="17"/>
        <v>3.0981649269824567</v>
      </c>
      <c r="S24" s="4">
        <f t="shared" si="17"/>
        <v>2.8751694997863662</v>
      </c>
      <c r="T24" s="4">
        <f t="shared" si="17"/>
        <v>3.1299728996594975</v>
      </c>
      <c r="U24" s="20"/>
    </row>
    <row r="25" spans="2:21" x14ac:dyDescent="0.2">
      <c r="B25" s="36"/>
      <c r="D25" s="6"/>
      <c r="E25" s="6"/>
      <c r="F25" s="6"/>
      <c r="G25" s="6"/>
      <c r="H25" s="6"/>
      <c r="I25" s="6"/>
      <c r="J25" s="6"/>
      <c r="K25" s="6"/>
      <c r="U25" s="20"/>
    </row>
    <row r="26" spans="2:21" x14ac:dyDescent="0.2">
      <c r="B26" s="37"/>
      <c r="C26" s="4" t="s">
        <v>14</v>
      </c>
      <c r="D26" s="6">
        <v>91486.552731961172</v>
      </c>
      <c r="E26" s="6">
        <v>0</v>
      </c>
      <c r="F26" s="6">
        <v>0</v>
      </c>
      <c r="G26" s="6">
        <v>3262.4699779224043</v>
      </c>
      <c r="H26" s="6">
        <v>3228.4064990939951</v>
      </c>
      <c r="I26" s="6">
        <v>3477.2508064473741</v>
      </c>
      <c r="J26" s="6">
        <v>5411.8817687061019</v>
      </c>
      <c r="K26" s="6">
        <v>5541.3585052213029</v>
      </c>
      <c r="M26" s="5">
        <f>D26/$D26*100</f>
        <v>100</v>
      </c>
      <c r="N26" s="5">
        <f t="shared" ref="N26:S26" si="18">E26/$D26*100</f>
        <v>0</v>
      </c>
      <c r="O26" s="5">
        <f t="shared" si="18"/>
        <v>0</v>
      </c>
      <c r="P26" s="5">
        <f t="shared" si="18"/>
        <v>3.5660650450791858</v>
      </c>
      <c r="Q26" s="5">
        <f t="shared" si="18"/>
        <v>3.52883172738253</v>
      </c>
      <c r="R26" s="5">
        <f t="shared" si="18"/>
        <v>3.800832693559983</v>
      </c>
      <c r="S26" s="5">
        <f t="shared" si="18"/>
        <v>5.9154942525399585</v>
      </c>
      <c r="T26" s="5">
        <f>K26/$D26*100</f>
        <v>6.0570196818503677</v>
      </c>
      <c r="U26" s="31"/>
    </row>
    <row r="27" spans="2:21" x14ac:dyDescent="0.2">
      <c r="B27" s="37"/>
      <c r="C27" s="4" t="s">
        <v>16</v>
      </c>
      <c r="D27" s="6">
        <v>62763.268609928338</v>
      </c>
      <c r="E27" s="6">
        <v>0</v>
      </c>
      <c r="F27" s="6">
        <v>325.09361775318496</v>
      </c>
      <c r="G27" s="6">
        <v>637.00895335727228</v>
      </c>
      <c r="H27" s="6">
        <v>1960.0576943939991</v>
      </c>
      <c r="I27" s="6">
        <v>7179.1984258876382</v>
      </c>
      <c r="J27" s="6">
        <v>7324.6562322942364</v>
      </c>
      <c r="K27" s="6">
        <v>7233.8509070516538</v>
      </c>
      <c r="M27" s="5">
        <f t="shared" ref="M27:M41" si="19">D27/$D27*100</f>
        <v>100</v>
      </c>
      <c r="N27" s="5">
        <f t="shared" ref="N27:N41" si="20">E27/$D27*100</f>
        <v>0</v>
      </c>
      <c r="O27" s="5">
        <f t="shared" ref="O27:O41" si="21">F27/$D27*100</f>
        <v>0.5179679531568554</v>
      </c>
      <c r="P27" s="5">
        <f t="shared" ref="P27:P41" si="22">G27/$D27*100</f>
        <v>1.0149390996766947</v>
      </c>
      <c r="Q27" s="5">
        <f t="shared" ref="Q27:Q41" si="23">H27/$D27*100</f>
        <v>3.1229375681112046</v>
      </c>
      <c r="R27" s="5">
        <f t="shared" ref="R27:R41" si="24">I27/$D27*100</f>
        <v>11.438534966217457</v>
      </c>
      <c r="S27" s="5">
        <f t="shared" ref="S27:S41" si="25">J27/$D27*100</f>
        <v>11.670291230077158</v>
      </c>
      <c r="T27" s="5">
        <f t="shared" ref="T27:T41" si="26">K27/$D27*100</f>
        <v>11.525612141091313</v>
      </c>
      <c r="U27" s="31"/>
    </row>
    <row r="28" spans="2:21" x14ac:dyDescent="0.2">
      <c r="B28" s="37"/>
      <c r="C28" s="4" t="s">
        <v>18</v>
      </c>
      <c r="D28" s="6">
        <v>52803.999920544855</v>
      </c>
      <c r="E28" s="6">
        <v>0</v>
      </c>
      <c r="F28" s="6">
        <v>6652.8753912682605</v>
      </c>
      <c r="G28" s="6">
        <v>27301.374317681053</v>
      </c>
      <c r="H28" s="6">
        <v>29898.046494700997</v>
      </c>
      <c r="I28" s="6">
        <v>35776.176167644313</v>
      </c>
      <c r="J28" s="6">
        <v>34082.171644387614</v>
      </c>
      <c r="K28" s="6">
        <v>33815.685141603921</v>
      </c>
      <c r="M28" s="5">
        <f t="shared" si="19"/>
        <v>100</v>
      </c>
      <c r="N28" s="5">
        <f t="shared" si="20"/>
        <v>0</v>
      </c>
      <c r="O28" s="5">
        <f t="shared" si="21"/>
        <v>12.599188321488834</v>
      </c>
      <c r="P28" s="5">
        <f t="shared" si="22"/>
        <v>51.703231495269165</v>
      </c>
      <c r="Q28" s="5">
        <f t="shared" si="23"/>
        <v>56.620798688904507</v>
      </c>
      <c r="R28" s="5">
        <f t="shared" si="24"/>
        <v>67.752776724258354</v>
      </c>
      <c r="S28" s="5">
        <f t="shared" si="25"/>
        <v>64.544677857116284</v>
      </c>
      <c r="T28" s="5">
        <f t="shared" si="26"/>
        <v>64.040006803437251</v>
      </c>
      <c r="U28" s="31"/>
    </row>
    <row r="29" spans="2:21" x14ac:dyDescent="0.2">
      <c r="B29" s="37"/>
      <c r="C29" s="4" t="s">
        <v>20</v>
      </c>
      <c r="D29" s="6">
        <v>73126.540645799745</v>
      </c>
      <c r="E29" s="6">
        <v>0</v>
      </c>
      <c r="F29" s="6">
        <v>2149.323862289184</v>
      </c>
      <c r="G29" s="6">
        <v>1779.8952792135858</v>
      </c>
      <c r="H29" s="6">
        <v>2555.8650058565327</v>
      </c>
      <c r="I29" s="6">
        <v>3430.7803523884413</v>
      </c>
      <c r="J29" s="6">
        <v>4516.0803539534436</v>
      </c>
      <c r="K29" s="6">
        <v>6170.314423178841</v>
      </c>
      <c r="M29" s="5">
        <f t="shared" si="19"/>
        <v>100</v>
      </c>
      <c r="N29" s="5">
        <f t="shared" si="20"/>
        <v>0</v>
      </c>
      <c r="O29" s="5">
        <f t="shared" si="21"/>
        <v>2.9391843827260784</v>
      </c>
      <c r="P29" s="5">
        <f t="shared" si="22"/>
        <v>2.4339935452913015</v>
      </c>
      <c r="Q29" s="5">
        <f t="shared" si="23"/>
        <v>3.4951263703779989</v>
      </c>
      <c r="R29" s="5">
        <f t="shared" si="24"/>
        <v>4.6915665941398519</v>
      </c>
      <c r="S29" s="5">
        <f t="shared" si="25"/>
        <v>6.1757062676160368</v>
      </c>
      <c r="T29" s="5">
        <f t="shared" si="26"/>
        <v>8.4378590436347309</v>
      </c>
      <c r="U29" s="31"/>
    </row>
    <row r="30" spans="2:21" x14ac:dyDescent="0.2">
      <c r="B30" s="37"/>
      <c r="C30" s="4" t="s">
        <v>22</v>
      </c>
      <c r="D30" s="6">
        <v>86082.101555139365</v>
      </c>
      <c r="E30" s="6">
        <v>0</v>
      </c>
      <c r="F30" s="6">
        <v>10737.788291746376</v>
      </c>
      <c r="G30" s="6">
        <v>18343.307994678329</v>
      </c>
      <c r="H30" s="6">
        <v>35699.022944724165</v>
      </c>
      <c r="I30" s="6">
        <v>29889.060452324942</v>
      </c>
      <c r="J30" s="6">
        <v>37002.15397011926</v>
      </c>
      <c r="K30" s="6">
        <v>37012.646681630293</v>
      </c>
      <c r="M30" s="5">
        <f t="shared" si="19"/>
        <v>100</v>
      </c>
      <c r="N30" s="5">
        <f t="shared" si="20"/>
        <v>0</v>
      </c>
      <c r="O30" s="5">
        <f t="shared" si="21"/>
        <v>12.473891898269178</v>
      </c>
      <c r="P30" s="5">
        <f t="shared" si="22"/>
        <v>21.309084772899784</v>
      </c>
      <c r="Q30" s="5">
        <f t="shared" si="23"/>
        <v>41.470900802598756</v>
      </c>
      <c r="R30" s="5">
        <f t="shared" si="24"/>
        <v>34.721573837483142</v>
      </c>
      <c r="S30" s="5">
        <f t="shared" si="25"/>
        <v>42.984724236103553</v>
      </c>
      <c r="T30" s="5">
        <f t="shared" si="26"/>
        <v>42.996913426796475</v>
      </c>
      <c r="U30" s="31"/>
    </row>
    <row r="31" spans="2:21" x14ac:dyDescent="0.2">
      <c r="B31" s="37"/>
      <c r="C31" s="4" t="s">
        <v>35</v>
      </c>
      <c r="D31" s="6">
        <v>49804.128596939881</v>
      </c>
      <c r="E31" s="6">
        <v>0</v>
      </c>
      <c r="F31" s="6">
        <v>22951.534203946027</v>
      </c>
      <c r="G31" s="6">
        <v>34423.668652499997</v>
      </c>
      <c r="H31" s="6">
        <v>33023.997077346721</v>
      </c>
      <c r="I31" s="6">
        <v>37077.298881228882</v>
      </c>
      <c r="J31" s="6">
        <v>37623.21227710168</v>
      </c>
      <c r="K31" s="6">
        <v>40076.205133355405</v>
      </c>
      <c r="M31" s="5">
        <f t="shared" si="19"/>
        <v>100</v>
      </c>
      <c r="N31" s="5">
        <f t="shared" si="20"/>
        <v>0</v>
      </c>
      <c r="O31" s="5">
        <f t="shared" si="21"/>
        <v>46.083597586237538</v>
      </c>
      <c r="P31" s="5">
        <f t="shared" si="22"/>
        <v>69.118102499267692</v>
      </c>
      <c r="Q31" s="5">
        <f t="shared" si="23"/>
        <v>66.307749995199828</v>
      </c>
      <c r="R31" s="5">
        <f t="shared" si="24"/>
        <v>74.44623553459185</v>
      </c>
      <c r="S31" s="5">
        <f t="shared" si="25"/>
        <v>75.542356300584629</v>
      </c>
      <c r="T31" s="5">
        <f t="shared" si="26"/>
        <v>80.467636443734122</v>
      </c>
      <c r="U31" s="31"/>
    </row>
    <row r="32" spans="2:21" x14ac:dyDescent="0.2">
      <c r="B32" s="37"/>
      <c r="C32" s="4" t="s">
        <v>36</v>
      </c>
      <c r="D32" s="6">
        <v>68294.467242128594</v>
      </c>
      <c r="E32" s="6">
        <v>0</v>
      </c>
      <c r="F32" s="6">
        <v>6860.2907685247646</v>
      </c>
      <c r="G32" s="6">
        <v>28047.530314374169</v>
      </c>
      <c r="H32" s="6">
        <v>27995.983632065399</v>
      </c>
      <c r="I32" s="6">
        <v>25683.759634923539</v>
      </c>
      <c r="J32" s="6">
        <v>28421.394074544329</v>
      </c>
      <c r="K32" s="6">
        <v>26655.43711539459</v>
      </c>
      <c r="M32" s="5">
        <f t="shared" si="19"/>
        <v>100</v>
      </c>
      <c r="N32" s="5">
        <f t="shared" si="20"/>
        <v>0</v>
      </c>
      <c r="O32" s="5">
        <f t="shared" si="21"/>
        <v>10.045163313453418</v>
      </c>
      <c r="P32" s="5">
        <f t="shared" si="22"/>
        <v>41.068524943514859</v>
      </c>
      <c r="Q32" s="5">
        <f t="shared" si="23"/>
        <v>40.993047845017237</v>
      </c>
      <c r="R32" s="5">
        <f t="shared" si="24"/>
        <v>37.607379736729357</v>
      </c>
      <c r="S32" s="5">
        <f t="shared" si="25"/>
        <v>41.615954003682617</v>
      </c>
      <c r="T32" s="5">
        <f t="shared" si="26"/>
        <v>39.030156016725954</v>
      </c>
      <c r="U32" s="31"/>
    </row>
    <row r="33" spans="2:21" x14ac:dyDescent="0.2">
      <c r="B33" s="37"/>
      <c r="C33" s="4" t="s">
        <v>37</v>
      </c>
      <c r="D33" s="6">
        <v>52698.320374024326</v>
      </c>
      <c r="E33" s="6">
        <v>0</v>
      </c>
      <c r="F33" s="6">
        <v>2548.8241062174725</v>
      </c>
      <c r="G33" s="6">
        <v>11685.42698957944</v>
      </c>
      <c r="H33" s="6">
        <v>21507.616324271574</v>
      </c>
      <c r="I33" s="6">
        <v>17218.870358701046</v>
      </c>
      <c r="J33" s="6">
        <v>14587.382194930906</v>
      </c>
      <c r="K33" s="6">
        <v>19735.344666977941</v>
      </c>
      <c r="M33" s="5">
        <f t="shared" si="19"/>
        <v>100</v>
      </c>
      <c r="N33" s="5">
        <f t="shared" si="20"/>
        <v>0</v>
      </c>
      <c r="O33" s="5">
        <f t="shared" si="21"/>
        <v>4.8366325304626221</v>
      </c>
      <c r="P33" s="5">
        <f t="shared" si="22"/>
        <v>22.174192472630182</v>
      </c>
      <c r="Q33" s="5">
        <f t="shared" si="23"/>
        <v>40.812716935989769</v>
      </c>
      <c r="R33" s="5">
        <f t="shared" si="24"/>
        <v>32.674419671235761</v>
      </c>
      <c r="S33" s="5">
        <f t="shared" si="25"/>
        <v>27.680924347109197</v>
      </c>
      <c r="T33" s="5">
        <f t="shared" si="26"/>
        <v>37.44966542938576</v>
      </c>
      <c r="U33" s="31"/>
    </row>
    <row r="34" spans="2:21" x14ac:dyDescent="0.2">
      <c r="B34" s="37"/>
      <c r="C34" s="4" t="s">
        <v>38</v>
      </c>
      <c r="D34" s="6">
        <v>51898.061898051914</v>
      </c>
      <c r="E34" s="6">
        <v>0</v>
      </c>
      <c r="F34" s="6">
        <v>14760.56036975562</v>
      </c>
      <c r="G34" s="6">
        <v>16969.357185977024</v>
      </c>
      <c r="H34" s="6">
        <v>8658.4177982635319</v>
      </c>
      <c r="I34" s="6">
        <v>5532.9081200644123</v>
      </c>
      <c r="J34" s="6">
        <v>10159.977498304876</v>
      </c>
      <c r="K34" s="6">
        <v>11364.09143793648</v>
      </c>
      <c r="M34" s="5">
        <f t="shared" si="19"/>
        <v>100</v>
      </c>
      <c r="N34" s="5">
        <f t="shared" si="20"/>
        <v>0</v>
      </c>
      <c r="O34" s="5">
        <f t="shared" si="21"/>
        <v>28.441448158027811</v>
      </c>
      <c r="P34" s="5">
        <f t="shared" si="22"/>
        <v>32.697477642443516</v>
      </c>
      <c r="Q34" s="5">
        <f t="shared" si="23"/>
        <v>16.683508943497831</v>
      </c>
      <c r="R34" s="5">
        <f t="shared" si="24"/>
        <v>10.661107404999454</v>
      </c>
      <c r="S34" s="5">
        <f t="shared" si="25"/>
        <v>19.576795600311712</v>
      </c>
      <c r="T34" s="5">
        <f t="shared" si="26"/>
        <v>21.896947636040821</v>
      </c>
      <c r="U34" s="31"/>
    </row>
    <row r="35" spans="2:21" x14ac:dyDescent="0.2">
      <c r="B35" s="37"/>
      <c r="C35" s="4" t="s">
        <v>39</v>
      </c>
      <c r="D35" s="6">
        <v>28267.804561191035</v>
      </c>
      <c r="E35" s="6">
        <v>0</v>
      </c>
      <c r="F35" s="6">
        <v>13941.649315769797</v>
      </c>
      <c r="G35" s="6">
        <v>15669.797398351173</v>
      </c>
      <c r="H35" s="6">
        <v>20091.74947167973</v>
      </c>
      <c r="I35" s="6">
        <v>19255.07485436866</v>
      </c>
      <c r="J35" s="6">
        <v>20961.498939297748</v>
      </c>
      <c r="K35" s="6">
        <v>16203.801072841097</v>
      </c>
      <c r="M35" s="5">
        <f t="shared" si="19"/>
        <v>100</v>
      </c>
      <c r="N35" s="5">
        <f t="shared" si="20"/>
        <v>0</v>
      </c>
      <c r="O35" s="5">
        <f t="shared" si="21"/>
        <v>49.319887172668281</v>
      </c>
      <c r="P35" s="5">
        <f t="shared" si="22"/>
        <v>55.433372494248424</v>
      </c>
      <c r="Q35" s="5">
        <f t="shared" si="23"/>
        <v>71.076441144155083</v>
      </c>
      <c r="R35" s="5">
        <f t="shared" si="24"/>
        <v>68.116626505915562</v>
      </c>
      <c r="S35" s="5">
        <f t="shared" si="25"/>
        <v>74.153261155894157</v>
      </c>
      <c r="T35" s="5">
        <f t="shared" si="26"/>
        <v>57.322460390459021</v>
      </c>
      <c r="U35" s="31"/>
    </row>
    <row r="36" spans="2:21" x14ac:dyDescent="0.2">
      <c r="B36" s="37"/>
      <c r="C36" s="4" t="s">
        <v>40</v>
      </c>
      <c r="D36" s="6">
        <v>42126</v>
      </c>
      <c r="E36" s="6">
        <v>0</v>
      </c>
      <c r="F36" s="6">
        <v>2376.0000000000032</v>
      </c>
      <c r="G36" s="6">
        <v>8105.9999999999991</v>
      </c>
      <c r="H36" s="6">
        <v>7685.9999999999991</v>
      </c>
      <c r="I36" s="6">
        <v>6660</v>
      </c>
      <c r="J36" s="6">
        <v>8736.0000000000018</v>
      </c>
      <c r="K36" s="6">
        <v>8105.9999999999991</v>
      </c>
      <c r="M36" s="5">
        <f t="shared" si="19"/>
        <v>100</v>
      </c>
      <c r="N36" s="5">
        <f t="shared" si="20"/>
        <v>0</v>
      </c>
      <c r="O36" s="5">
        <f t="shared" si="21"/>
        <v>5.6402221905711514</v>
      </c>
      <c r="P36" s="5">
        <f t="shared" si="22"/>
        <v>19.242273180458621</v>
      </c>
      <c r="Q36" s="5">
        <f t="shared" si="23"/>
        <v>18.245264207377865</v>
      </c>
      <c r="R36" s="5">
        <f t="shared" si="24"/>
        <v>15.809713715994873</v>
      </c>
      <c r="S36" s="5">
        <f t="shared" si="25"/>
        <v>20.737786640079765</v>
      </c>
      <c r="T36" s="5">
        <f t="shared" si="26"/>
        <v>19.242273180458621</v>
      </c>
      <c r="U36" s="31"/>
    </row>
    <row r="37" spans="2:21" x14ac:dyDescent="0.2">
      <c r="B37" s="37"/>
      <c r="C37" s="4" t="s">
        <v>41</v>
      </c>
      <c r="D37" s="6">
        <v>56195.999999999993</v>
      </c>
      <c r="E37" s="6">
        <v>0</v>
      </c>
      <c r="F37" s="6">
        <v>3528.0000000000009</v>
      </c>
      <c r="G37" s="6">
        <v>17532</v>
      </c>
      <c r="H37" s="6">
        <v>14819.999999999998</v>
      </c>
      <c r="I37" s="6">
        <v>21149.999999999996</v>
      </c>
      <c r="J37" s="6">
        <v>14279.999999999998</v>
      </c>
      <c r="K37" s="6">
        <v>16848</v>
      </c>
      <c r="M37" s="5">
        <f t="shared" si="19"/>
        <v>100</v>
      </c>
      <c r="N37" s="5">
        <f t="shared" si="20"/>
        <v>0</v>
      </c>
      <c r="O37" s="5">
        <f t="shared" si="21"/>
        <v>6.2780269058295994</v>
      </c>
      <c r="P37" s="5">
        <f t="shared" si="22"/>
        <v>31.197950032030754</v>
      </c>
      <c r="Q37" s="5">
        <f t="shared" si="23"/>
        <v>26.37198377108691</v>
      </c>
      <c r="R37" s="5">
        <f t="shared" si="24"/>
        <v>37.636130685458035</v>
      </c>
      <c r="S37" s="5">
        <f t="shared" si="25"/>
        <v>25.411061285500747</v>
      </c>
      <c r="T37" s="5">
        <f t="shared" si="26"/>
        <v>29.980781550288281</v>
      </c>
      <c r="U37" s="31"/>
    </row>
    <row r="38" spans="2:21" x14ac:dyDescent="0.2">
      <c r="B38" s="37"/>
      <c r="C38" s="4" t="s">
        <v>55</v>
      </c>
      <c r="D38" s="6">
        <v>49896</v>
      </c>
      <c r="E38" s="6">
        <v>0</v>
      </c>
      <c r="F38" s="6">
        <v>16269.000000000002</v>
      </c>
      <c r="G38" s="6">
        <v>29790.000000000004</v>
      </c>
      <c r="H38" s="6">
        <v>33693</v>
      </c>
      <c r="I38" s="6">
        <v>36216</v>
      </c>
      <c r="J38" s="6">
        <v>29040.000000000004</v>
      </c>
      <c r="K38" s="6">
        <v>34236</v>
      </c>
      <c r="M38" s="5">
        <f t="shared" si="19"/>
        <v>100</v>
      </c>
      <c r="N38" s="5">
        <f t="shared" si="20"/>
        <v>0</v>
      </c>
      <c r="O38" s="5">
        <f t="shared" si="21"/>
        <v>32.605820105820108</v>
      </c>
      <c r="P38" s="5">
        <f t="shared" si="22"/>
        <v>59.704184704184712</v>
      </c>
      <c r="Q38" s="5">
        <f t="shared" si="23"/>
        <v>67.526455026455025</v>
      </c>
      <c r="R38" s="5">
        <f t="shared" si="24"/>
        <v>72.582972582972587</v>
      </c>
      <c r="S38" s="5">
        <f t="shared" si="25"/>
        <v>58.20105820105821</v>
      </c>
      <c r="T38" s="5">
        <f t="shared" si="26"/>
        <v>68.614718614718612</v>
      </c>
      <c r="U38" s="31"/>
    </row>
    <row r="39" spans="2:21" x14ac:dyDescent="0.2">
      <c r="B39" s="37"/>
      <c r="C39" s="4" t="s">
        <v>42</v>
      </c>
      <c r="D39" s="6">
        <v>56826.000000000007</v>
      </c>
      <c r="E39" s="6">
        <v>0</v>
      </c>
      <c r="F39" s="6">
        <v>3647.9999999999991</v>
      </c>
      <c r="G39" s="6">
        <v>19055.999999999996</v>
      </c>
      <c r="H39" s="6">
        <v>21984.000000000004</v>
      </c>
      <c r="I39" s="6">
        <v>20706</v>
      </c>
      <c r="J39" s="6">
        <v>20664</v>
      </c>
      <c r="K39" s="6">
        <v>19656</v>
      </c>
      <c r="M39" s="5">
        <f t="shared" si="19"/>
        <v>100</v>
      </c>
      <c r="N39" s="5">
        <f t="shared" si="20"/>
        <v>0</v>
      </c>
      <c r="O39" s="5">
        <f t="shared" si="21"/>
        <v>6.4195966634990995</v>
      </c>
      <c r="P39" s="5">
        <f t="shared" si="22"/>
        <v>33.533945729067668</v>
      </c>
      <c r="Q39" s="5">
        <f t="shared" si="23"/>
        <v>38.686516735297225</v>
      </c>
      <c r="R39" s="5">
        <f t="shared" si="24"/>
        <v>36.437546193643747</v>
      </c>
      <c r="S39" s="5">
        <f t="shared" si="25"/>
        <v>36.36363636363636</v>
      </c>
      <c r="T39" s="5">
        <f t="shared" si="26"/>
        <v>34.589800443458977</v>
      </c>
      <c r="U39" s="31"/>
    </row>
    <row r="40" spans="2:21" x14ac:dyDescent="0.2">
      <c r="B40" s="37"/>
      <c r="C40" s="4" t="s">
        <v>43</v>
      </c>
      <c r="D40" s="6">
        <v>52206.000000000007</v>
      </c>
      <c r="E40" s="6">
        <v>0</v>
      </c>
      <c r="F40" s="6">
        <v>22890.000000000004</v>
      </c>
      <c r="G40" s="6">
        <v>31583.999999999996</v>
      </c>
      <c r="H40" s="6">
        <v>35070</v>
      </c>
      <c r="I40" s="6">
        <v>36876</v>
      </c>
      <c r="J40" s="6">
        <v>32904</v>
      </c>
      <c r="K40" s="6">
        <v>31355.999999999996</v>
      </c>
      <c r="M40" s="5">
        <f t="shared" si="19"/>
        <v>100</v>
      </c>
      <c r="N40" s="5">
        <f t="shared" si="20"/>
        <v>0</v>
      </c>
      <c r="O40" s="5">
        <f t="shared" si="21"/>
        <v>43.845534995977474</v>
      </c>
      <c r="P40" s="5">
        <f t="shared" si="22"/>
        <v>60.498793242156054</v>
      </c>
      <c r="Q40" s="5">
        <f t="shared" si="23"/>
        <v>67.176186645213193</v>
      </c>
      <c r="R40" s="5">
        <f t="shared" si="24"/>
        <v>70.635559131134343</v>
      </c>
      <c r="S40" s="5">
        <f t="shared" si="25"/>
        <v>63.027238248477182</v>
      </c>
      <c r="T40" s="5">
        <f t="shared" si="26"/>
        <v>60.062061831973324</v>
      </c>
      <c r="U40" s="31"/>
    </row>
    <row r="41" spans="2:21" x14ac:dyDescent="0.2">
      <c r="B41" s="37"/>
      <c r="C41" s="4" t="s">
        <v>44</v>
      </c>
      <c r="D41" s="6">
        <v>56736</v>
      </c>
      <c r="E41" s="6">
        <v>0</v>
      </c>
      <c r="F41" s="6">
        <v>34608</v>
      </c>
      <c r="G41" s="6">
        <v>35868</v>
      </c>
      <c r="H41" s="6">
        <v>32796</v>
      </c>
      <c r="I41" s="6">
        <v>39942</v>
      </c>
      <c r="J41" s="6">
        <v>39143.999999999993</v>
      </c>
      <c r="K41" s="6">
        <v>35364</v>
      </c>
      <c r="M41" s="5">
        <f t="shared" si="19"/>
        <v>100</v>
      </c>
      <c r="N41" s="5">
        <f t="shared" si="20"/>
        <v>0</v>
      </c>
      <c r="O41" s="5">
        <f t="shared" si="21"/>
        <v>60.998307952622675</v>
      </c>
      <c r="P41" s="5">
        <f t="shared" si="22"/>
        <v>63.219120135363795</v>
      </c>
      <c r="Q41" s="5">
        <f t="shared" si="23"/>
        <v>57.804568527918789</v>
      </c>
      <c r="R41" s="5">
        <f t="shared" si="24"/>
        <v>70.399746192893403</v>
      </c>
      <c r="S41" s="5">
        <f t="shared" si="25"/>
        <v>68.993231810490684</v>
      </c>
      <c r="T41" s="5">
        <f t="shared" si="26"/>
        <v>62.330795262267344</v>
      </c>
      <c r="U41" s="39" t="s">
        <v>11</v>
      </c>
    </row>
    <row r="42" spans="2:21" x14ac:dyDescent="0.2">
      <c r="B42" s="37"/>
      <c r="C42" s="4" t="s">
        <v>1</v>
      </c>
      <c r="D42" s="7">
        <v>58200.702883481819</v>
      </c>
      <c r="E42" s="7">
        <v>0</v>
      </c>
      <c r="F42" s="7">
        <v>10265.433745454418</v>
      </c>
      <c r="G42" s="7">
        <v>18753.489816477151</v>
      </c>
      <c r="H42" s="7">
        <v>20666.760183899794</v>
      </c>
      <c r="I42" s="7">
        <v>21629.398628373703</v>
      </c>
      <c r="J42" s="7">
        <v>21553.650559602516</v>
      </c>
      <c r="K42" s="7">
        <v>21835.920942824472</v>
      </c>
      <c r="L42" s="7"/>
      <c r="M42" s="4">
        <f t="shared" ref="M42" si="27">AVERAGE(M26:M41)</f>
        <v>100</v>
      </c>
      <c r="N42" s="4">
        <f t="shared" ref="N42" si="28">AVERAGE(N26:N41)</f>
        <v>0</v>
      </c>
      <c r="O42" s="4">
        <f t="shared" ref="O42" si="29">AVERAGE(O26:O41)</f>
        <v>20.190279383175668</v>
      </c>
      <c r="P42" s="4">
        <f t="shared" ref="P42" si="30">AVERAGE(P26:P41)</f>
        <v>35.494703189598894</v>
      </c>
      <c r="Q42" s="4">
        <f t="shared" ref="Q42" si="31">AVERAGE(Q26:Q41)</f>
        <v>38.745189683411489</v>
      </c>
      <c r="R42" s="4">
        <f t="shared" ref="R42" si="32">AVERAGE(R26:R41)</f>
        <v>40.588295135701735</v>
      </c>
      <c r="S42" s="4">
        <f t="shared" ref="S42" si="33">AVERAGE(S26:S41)</f>
        <v>40.162137362517392</v>
      </c>
      <c r="T42" s="4">
        <f t="shared" ref="T42" si="34">AVERAGE(T26:T41)</f>
        <v>40.252794243520057</v>
      </c>
      <c r="U42" s="40">
        <f>TTEST(T7:T22,T26:T41,2,2)</f>
        <v>3.8974915684500942E-4</v>
      </c>
    </row>
    <row r="43" spans="2:21" ht="12" thickBot="1" x14ac:dyDescent="0.25">
      <c r="B43" s="38"/>
      <c r="C43" s="21" t="s">
        <v>2</v>
      </c>
      <c r="D43" s="34">
        <v>3909.2631939900252</v>
      </c>
      <c r="E43" s="34">
        <v>0</v>
      </c>
      <c r="F43" s="34">
        <v>2490.4341829618274</v>
      </c>
      <c r="G43" s="34">
        <v>2899.9893354797605</v>
      </c>
      <c r="H43" s="34">
        <v>3144.8094371840994</v>
      </c>
      <c r="I43" s="34">
        <v>3343.4382142425388</v>
      </c>
      <c r="J43" s="34">
        <v>3126.0316998948401</v>
      </c>
      <c r="K43" s="34">
        <v>3058.6388834131712</v>
      </c>
      <c r="L43" s="34"/>
      <c r="M43" s="21">
        <f t="shared" ref="M43:T43" si="35">STDEV(M26:M41)/SQRT(COUNT(M26:M41))</f>
        <v>0</v>
      </c>
      <c r="N43" s="21">
        <f t="shared" si="35"/>
        <v>0</v>
      </c>
      <c r="O43" s="21">
        <f t="shared" si="35"/>
        <v>5.0452333168610659</v>
      </c>
      <c r="P43" s="21">
        <f t="shared" si="35"/>
        <v>5.6921207148757578</v>
      </c>
      <c r="Q43" s="21">
        <f t="shared" si="35"/>
        <v>6.1077170367514588</v>
      </c>
      <c r="R43" s="21">
        <f t="shared" si="35"/>
        <v>6.6427879671156358</v>
      </c>
      <c r="S43" s="21">
        <f t="shared" si="35"/>
        <v>6.1304408993409911</v>
      </c>
      <c r="T43" s="21">
        <f t="shared" si="35"/>
        <v>5.8088725177427989</v>
      </c>
      <c r="U43" s="22"/>
    </row>
    <row r="44" spans="2:21" x14ac:dyDescent="0.2">
      <c r="C44" s="4"/>
      <c r="D44" s="7"/>
      <c r="E44" s="7"/>
      <c r="F44" s="7"/>
      <c r="G44" s="7"/>
      <c r="H44" s="7"/>
      <c r="I44" s="7"/>
      <c r="J44" s="7"/>
      <c r="K44" s="7"/>
      <c r="L44" s="7"/>
      <c r="M44" s="4"/>
      <c r="N44" s="4"/>
      <c r="O44" s="4"/>
      <c r="P44" s="4"/>
      <c r="Q44" s="4"/>
      <c r="R44" s="4"/>
      <c r="S44" s="4"/>
      <c r="T44" s="4"/>
      <c r="U44" s="4"/>
    </row>
    <row r="45" spans="2:21" x14ac:dyDescent="0.2">
      <c r="C45" s="4"/>
      <c r="D45" s="7"/>
      <c r="E45" s="7"/>
      <c r="F45" s="7"/>
      <c r="G45" s="7"/>
      <c r="H45" s="7"/>
      <c r="I45" s="7"/>
      <c r="J45" s="7"/>
      <c r="K45" s="7"/>
      <c r="L45" s="7"/>
      <c r="M45" s="4"/>
      <c r="N45" s="4"/>
      <c r="O45" s="4"/>
      <c r="P45" s="4"/>
      <c r="Q45" s="4"/>
      <c r="R45" s="4"/>
      <c r="S45" s="4"/>
      <c r="T45" s="4"/>
      <c r="U45" s="4"/>
    </row>
    <row r="46" spans="2:21" ht="12" thickBot="1" x14ac:dyDescent="0.25">
      <c r="C46" s="4"/>
      <c r="D46" s="7"/>
      <c r="E46" s="7"/>
      <c r="F46" s="7"/>
      <c r="G46" s="7"/>
      <c r="H46" s="7"/>
      <c r="I46" s="7"/>
      <c r="J46" s="7"/>
      <c r="K46" s="7"/>
      <c r="L46" s="7"/>
      <c r="M46" s="4"/>
      <c r="N46" s="4"/>
      <c r="O46" s="4"/>
      <c r="P46" s="4"/>
      <c r="Q46" s="4"/>
      <c r="R46" s="4"/>
      <c r="S46" s="4"/>
      <c r="T46" s="4"/>
      <c r="U46" s="4"/>
    </row>
    <row r="47" spans="2:21" x14ac:dyDescent="0.2">
      <c r="B47" s="35" t="s">
        <v>73</v>
      </c>
      <c r="C47" s="18"/>
      <c r="D47" s="18" t="s">
        <v>0</v>
      </c>
      <c r="E47" s="30"/>
      <c r="F47" s="30"/>
      <c r="G47" s="30"/>
      <c r="H47" s="30"/>
      <c r="I47" s="30"/>
      <c r="J47" s="30"/>
      <c r="K47" s="30"/>
      <c r="L47" s="30"/>
      <c r="M47" s="18" t="s">
        <v>3</v>
      </c>
      <c r="N47" s="30"/>
      <c r="O47" s="30"/>
      <c r="P47" s="30"/>
      <c r="Q47" s="30"/>
      <c r="R47" s="30"/>
      <c r="S47" s="30"/>
      <c r="T47" s="30"/>
      <c r="U47" s="19"/>
    </row>
    <row r="48" spans="2:21" x14ac:dyDescent="0.2">
      <c r="B48" s="36" t="s">
        <v>62</v>
      </c>
      <c r="D48" s="7">
        <v>10</v>
      </c>
      <c r="E48" s="7">
        <v>35</v>
      </c>
      <c r="F48" s="7">
        <v>45</v>
      </c>
      <c r="G48" s="7">
        <v>55</v>
      </c>
      <c r="H48" s="7">
        <v>65</v>
      </c>
      <c r="I48" s="7">
        <v>75</v>
      </c>
      <c r="J48" s="7">
        <v>85</v>
      </c>
      <c r="K48" s="7">
        <v>95</v>
      </c>
      <c r="L48" s="7"/>
      <c r="M48" s="7">
        <v>10</v>
      </c>
      <c r="N48" s="7">
        <v>35</v>
      </c>
      <c r="O48" s="7">
        <v>45</v>
      </c>
      <c r="P48" s="7">
        <v>55</v>
      </c>
      <c r="Q48" s="7">
        <v>65</v>
      </c>
      <c r="R48" s="7">
        <v>75</v>
      </c>
      <c r="S48" s="7">
        <v>85</v>
      </c>
      <c r="T48" s="7">
        <v>95</v>
      </c>
      <c r="U48" s="20"/>
    </row>
    <row r="49" spans="2:21" x14ac:dyDescent="0.2">
      <c r="B49" s="43"/>
      <c r="C49" s="7" t="s">
        <v>13</v>
      </c>
      <c r="D49" s="6">
        <v>32328</v>
      </c>
      <c r="E49" s="6">
        <v>0</v>
      </c>
      <c r="F49" s="6">
        <v>419.99999999999744</v>
      </c>
      <c r="G49" s="6">
        <v>863.99999999999955</v>
      </c>
      <c r="H49" s="6">
        <v>1440</v>
      </c>
      <c r="I49" s="6">
        <v>917.99999999999773</v>
      </c>
      <c r="J49" s="6">
        <v>1368.0000000000016</v>
      </c>
      <c r="K49" s="6">
        <v>1439.9999999999991</v>
      </c>
      <c r="M49" s="5">
        <f>D49/$D49*100</f>
        <v>100</v>
      </c>
      <c r="N49" s="5">
        <f t="shared" ref="N49" si="36">E49/$D49*100</f>
        <v>0</v>
      </c>
      <c r="O49" s="5">
        <f t="shared" ref="O49" si="37">F49/$D49*100</f>
        <v>1.2991833704528504</v>
      </c>
      <c r="P49" s="5">
        <f t="shared" ref="P49" si="38">G49/$D49*100</f>
        <v>2.6726057906458784</v>
      </c>
      <c r="Q49" s="5">
        <f t="shared" ref="Q49" si="39">H49/$D49*100</f>
        <v>4.4543429844097995</v>
      </c>
      <c r="R49" s="5">
        <f t="shared" ref="R49" si="40">I49/$D49*100</f>
        <v>2.8396436525612403</v>
      </c>
      <c r="S49" s="5">
        <f t="shared" ref="S49" si="41">J49/$D49*100</f>
        <v>4.2316258351893143</v>
      </c>
      <c r="T49" s="5">
        <f t="shared" ref="T49" si="42">K49/$D49*100</f>
        <v>4.4543429844097968</v>
      </c>
      <c r="U49" s="31"/>
    </row>
    <row r="50" spans="2:21" x14ac:dyDescent="0.2">
      <c r="B50" s="43"/>
      <c r="C50" s="7" t="s">
        <v>15</v>
      </c>
      <c r="D50" s="6">
        <v>41976</v>
      </c>
      <c r="E50" s="6">
        <v>0</v>
      </c>
      <c r="F50" s="6">
        <v>5639.9999999999991</v>
      </c>
      <c r="G50" s="6">
        <v>629.99999999999829</v>
      </c>
      <c r="H50" s="6">
        <v>1259.9999999999966</v>
      </c>
      <c r="I50" s="6">
        <v>3569.9999999999968</v>
      </c>
      <c r="J50" s="6">
        <v>4032.0000000000009</v>
      </c>
      <c r="K50" s="6">
        <v>4320.0000000000027</v>
      </c>
      <c r="M50" s="5">
        <f t="shared" ref="M50:M52" si="43">D50/$D50*100</f>
        <v>100</v>
      </c>
      <c r="N50" s="5">
        <f t="shared" ref="N50:N52" si="44">E50/$D50*100</f>
        <v>0</v>
      </c>
      <c r="O50" s="5">
        <f t="shared" ref="O50:O52" si="45">F50/$D50*100</f>
        <v>13.436249285305887</v>
      </c>
      <c r="P50" s="5">
        <f t="shared" ref="P50:P52" si="46">G50/$D50*100</f>
        <v>1.5008576329331007</v>
      </c>
      <c r="Q50" s="5">
        <f t="shared" ref="Q50:Q52" si="47">H50/$D50*100</f>
        <v>3.0017152658662014</v>
      </c>
      <c r="R50" s="5">
        <f t="shared" ref="R50:R52" si="48">I50/$D50*100</f>
        <v>8.5048599199542529</v>
      </c>
      <c r="S50" s="5">
        <f t="shared" ref="S50:S52" si="49">J50/$D50*100</f>
        <v>9.6054888507718719</v>
      </c>
      <c r="T50" s="5">
        <f t="shared" ref="T50:T52" si="50">K50/$D50*100</f>
        <v>10.29159519725558</v>
      </c>
      <c r="U50" s="31"/>
    </row>
    <row r="51" spans="2:21" x14ac:dyDescent="0.2">
      <c r="B51" s="43"/>
      <c r="C51" s="7" t="s">
        <v>17</v>
      </c>
      <c r="D51" s="6">
        <v>41088.000000000007</v>
      </c>
      <c r="E51" s="6">
        <v>0</v>
      </c>
      <c r="F51" s="6">
        <v>1968.0000000000007</v>
      </c>
      <c r="G51" s="6">
        <v>5250</v>
      </c>
      <c r="H51" s="6">
        <v>5586.0000000000018</v>
      </c>
      <c r="I51" s="6">
        <v>3432.0000000000018</v>
      </c>
      <c r="J51" s="6">
        <v>5490.0000000000009</v>
      </c>
      <c r="K51" s="6">
        <v>7280</v>
      </c>
      <c r="M51" s="5">
        <f t="shared" si="43"/>
        <v>100</v>
      </c>
      <c r="N51" s="5">
        <f t="shared" si="44"/>
        <v>0</v>
      </c>
      <c r="O51" s="5">
        <f t="shared" si="45"/>
        <v>4.7897196261682247</v>
      </c>
      <c r="P51" s="5">
        <f t="shared" si="46"/>
        <v>12.777453271028035</v>
      </c>
      <c r="Q51" s="5">
        <f t="shared" si="47"/>
        <v>13.595210280373834</v>
      </c>
      <c r="R51" s="5">
        <f t="shared" si="48"/>
        <v>8.3528037383177605</v>
      </c>
      <c r="S51" s="5">
        <f t="shared" si="49"/>
        <v>13.361565420560748</v>
      </c>
      <c r="T51" s="5">
        <f t="shared" si="50"/>
        <v>17.718068535825545</v>
      </c>
      <c r="U51" s="31"/>
    </row>
    <row r="52" spans="2:21" x14ac:dyDescent="0.2">
      <c r="B52" s="43"/>
      <c r="C52" s="7" t="s">
        <v>19</v>
      </c>
      <c r="D52" s="6">
        <v>36708</v>
      </c>
      <c r="E52" s="6">
        <v>0</v>
      </c>
      <c r="F52" s="6">
        <v>1680.0000000000005</v>
      </c>
      <c r="G52" s="6">
        <v>6971.9999999999991</v>
      </c>
      <c r="H52" s="6">
        <v>6887.9999999999991</v>
      </c>
      <c r="I52" s="6">
        <v>6929.9999999999982</v>
      </c>
      <c r="J52" s="6">
        <v>6761.9999999999991</v>
      </c>
      <c r="K52" s="6">
        <v>6972.0000000000009</v>
      </c>
      <c r="M52" s="5">
        <f t="shared" si="43"/>
        <v>100</v>
      </c>
      <c r="N52" s="5">
        <f t="shared" si="44"/>
        <v>0</v>
      </c>
      <c r="O52" s="5">
        <f t="shared" si="45"/>
        <v>4.5766590389016031</v>
      </c>
      <c r="P52" s="5">
        <f t="shared" si="46"/>
        <v>18.993135011441645</v>
      </c>
      <c r="Q52" s="5">
        <f t="shared" si="47"/>
        <v>18.764302059496565</v>
      </c>
      <c r="R52" s="5">
        <f t="shared" si="48"/>
        <v>18.878718535469101</v>
      </c>
      <c r="S52" s="5">
        <f t="shared" si="49"/>
        <v>18.421052631578945</v>
      </c>
      <c r="T52" s="5">
        <f t="shared" si="50"/>
        <v>18.993135011441652</v>
      </c>
      <c r="U52" s="31"/>
    </row>
    <row r="53" spans="2:21" x14ac:dyDescent="0.2">
      <c r="B53" s="43"/>
      <c r="C53" s="4" t="s">
        <v>1</v>
      </c>
      <c r="D53" s="7">
        <v>38025</v>
      </c>
      <c r="E53" s="7">
        <v>0</v>
      </c>
      <c r="F53" s="7">
        <v>2426.9999999999995</v>
      </c>
      <c r="G53" s="7">
        <v>3428.9999999999991</v>
      </c>
      <c r="H53" s="7">
        <v>3793.4999999999991</v>
      </c>
      <c r="I53" s="7">
        <v>3712.4999999999986</v>
      </c>
      <c r="J53" s="7">
        <v>4413.0000000000009</v>
      </c>
      <c r="K53" s="7">
        <v>5003.0000000000009</v>
      </c>
      <c r="L53" s="7"/>
      <c r="M53" s="4">
        <f t="shared" ref="M53" si="51">AVERAGE(M49:M52)</f>
        <v>100</v>
      </c>
      <c r="N53" s="4">
        <f t="shared" ref="N53" si="52">AVERAGE(N49:N52)</f>
        <v>0</v>
      </c>
      <c r="O53" s="4">
        <f t="shared" ref="O53" si="53">AVERAGE(O49:O52)</f>
        <v>6.0254528302071417</v>
      </c>
      <c r="P53" s="4">
        <f t="shared" ref="P53" si="54">AVERAGE(P49:P52)</f>
        <v>8.9860129265121635</v>
      </c>
      <c r="Q53" s="4">
        <f t="shared" ref="Q53" si="55">AVERAGE(Q49:Q52)</f>
        <v>9.9538926475366001</v>
      </c>
      <c r="R53" s="4">
        <f t="shared" ref="R53" si="56">AVERAGE(R49:R52)</f>
        <v>9.6440064615755894</v>
      </c>
      <c r="S53" s="4">
        <f t="shared" ref="S53" si="57">AVERAGE(S49:S52)</f>
        <v>11.40493318452522</v>
      </c>
      <c r="T53" s="4">
        <f t="shared" ref="T53" si="58">AVERAGE(T49:T52)</f>
        <v>12.864285432233142</v>
      </c>
      <c r="U53" s="33"/>
    </row>
    <row r="54" spans="2:21" x14ac:dyDescent="0.2">
      <c r="B54" s="45"/>
      <c r="C54" s="4" t="s">
        <v>2</v>
      </c>
      <c r="D54" s="7">
        <v>2220.7856717837676</v>
      </c>
      <c r="E54" s="7">
        <v>0</v>
      </c>
      <c r="F54" s="7">
        <v>1122.501224943652</v>
      </c>
      <c r="G54" s="7">
        <v>1588.5663347811449</v>
      </c>
      <c r="H54" s="7">
        <v>1436.041172808079</v>
      </c>
      <c r="I54" s="7">
        <v>1233.5762035642551</v>
      </c>
      <c r="J54" s="7">
        <v>1158.1204600558603</v>
      </c>
      <c r="K54" s="7">
        <v>1360.85598062396</v>
      </c>
      <c r="L54" s="7"/>
      <c r="M54" s="4">
        <f t="shared" ref="M54:T54" si="59">STDEV(M49:M52)/SQRT(COUNT(M49:M52))</f>
        <v>0</v>
      </c>
      <c r="N54" s="4">
        <f t="shared" si="59"/>
        <v>0</v>
      </c>
      <c r="O54" s="4">
        <f t="shared" si="59"/>
        <v>2.5962082464368428</v>
      </c>
      <c r="P54" s="4">
        <f t="shared" si="59"/>
        <v>4.1873238444630729</v>
      </c>
      <c r="Q54" s="4">
        <f t="shared" si="59"/>
        <v>3.7578842113722675</v>
      </c>
      <c r="R54" s="4">
        <f t="shared" si="59"/>
        <v>3.3484339578406961</v>
      </c>
      <c r="S54" s="4">
        <f t="shared" si="59"/>
        <v>2.9965074119816602</v>
      </c>
      <c r="T54" s="4">
        <f t="shared" si="59"/>
        <v>3.3969088227648654</v>
      </c>
      <c r="U54" s="20"/>
    </row>
    <row r="55" spans="2:21" x14ac:dyDescent="0.2">
      <c r="B55" s="45"/>
      <c r="C55" s="46"/>
      <c r="D55" s="46"/>
      <c r="E55" s="46"/>
      <c r="F55" s="46"/>
      <c r="G55" s="46"/>
      <c r="H55" s="46"/>
      <c r="I55" s="46"/>
      <c r="J55" s="46"/>
      <c r="K55" s="46"/>
      <c r="U55" s="47"/>
    </row>
    <row r="56" spans="2:21" x14ac:dyDescent="0.2">
      <c r="B56" s="43"/>
      <c r="C56" s="7" t="s">
        <v>14</v>
      </c>
      <c r="D56" s="6">
        <v>44730</v>
      </c>
      <c r="E56" s="6">
        <v>0</v>
      </c>
      <c r="F56" s="6">
        <v>1871.9999999999984</v>
      </c>
      <c r="G56" s="6">
        <v>3401.9999999999977</v>
      </c>
      <c r="H56" s="6">
        <v>6012.0000000000009</v>
      </c>
      <c r="I56" s="6">
        <v>4896.0000000000045</v>
      </c>
      <c r="J56" s="6">
        <v>2508.0000000000032</v>
      </c>
      <c r="K56" s="6">
        <v>5123.9999999999982</v>
      </c>
      <c r="M56" s="5">
        <f>D56/$D56*100</f>
        <v>100</v>
      </c>
      <c r="N56" s="5">
        <f t="shared" ref="N56" si="60">E56/$D56*100</f>
        <v>0</v>
      </c>
      <c r="O56" s="5">
        <f t="shared" ref="O56" si="61">F56/$D56*100</f>
        <v>4.1851106639838997</v>
      </c>
      <c r="P56" s="5">
        <f t="shared" ref="P56" si="62">G56/$D56*100</f>
        <v>7.6056338028168966</v>
      </c>
      <c r="Q56" s="5">
        <f t="shared" ref="Q56" si="63">H56/$D56*100</f>
        <v>13.440643863179078</v>
      </c>
      <c r="R56" s="5">
        <f t="shared" ref="R56" si="64">I56/$D56*100</f>
        <v>10.945674044265603</v>
      </c>
      <c r="S56" s="5">
        <f t="shared" ref="S56" si="65">J56/$D56*100</f>
        <v>5.60697518443998</v>
      </c>
      <c r="T56" s="5">
        <f t="shared" ref="T56" si="66">K56/$D56*100</f>
        <v>11.45539906103286</v>
      </c>
      <c r="U56" s="31"/>
    </row>
    <row r="57" spans="2:21" x14ac:dyDescent="0.2">
      <c r="B57" s="43"/>
      <c r="C57" s="7" t="s">
        <v>16</v>
      </c>
      <c r="D57" s="6">
        <v>35322</v>
      </c>
      <c r="E57" s="6">
        <v>0</v>
      </c>
      <c r="F57" s="6">
        <v>2183.9999999999982</v>
      </c>
      <c r="G57" s="6">
        <v>2645.9999999999991</v>
      </c>
      <c r="H57" s="6">
        <v>3420.0000000000018</v>
      </c>
      <c r="I57" s="6">
        <v>4212.0000000000009</v>
      </c>
      <c r="J57" s="6">
        <v>3743.9999999999995</v>
      </c>
      <c r="K57" s="6">
        <v>4368.0000000000027</v>
      </c>
      <c r="M57" s="5">
        <f t="shared" ref="M57:M59" si="67">D57/$D57*100</f>
        <v>100</v>
      </c>
      <c r="N57" s="5">
        <f t="shared" ref="N57:N59" si="68">E57/$D57*100</f>
        <v>0</v>
      </c>
      <c r="O57" s="5">
        <f t="shared" ref="O57:O59" si="69">F57/$D57*100</f>
        <v>6.1831153388822777</v>
      </c>
      <c r="P57" s="5">
        <f t="shared" ref="P57:P59" si="70">G57/$D57*100</f>
        <v>7.4910820451843021</v>
      </c>
      <c r="Q57" s="5">
        <f t="shared" ref="Q57:Q59" si="71">H57/$D57*100</f>
        <v>9.6823509427552281</v>
      </c>
      <c r="R57" s="5">
        <f t="shared" ref="R57:R59" si="72">I57/$D57*100</f>
        <v>11.92457958213012</v>
      </c>
      <c r="S57" s="5">
        <f t="shared" ref="S57:S59" si="73">J57/$D57*100</f>
        <v>10.599626295226768</v>
      </c>
      <c r="T57" s="5">
        <f t="shared" ref="T57:T59" si="74">K57/$D57*100</f>
        <v>12.366230677764573</v>
      </c>
      <c r="U57" s="31"/>
    </row>
    <row r="58" spans="2:21" x14ac:dyDescent="0.2">
      <c r="B58" s="43"/>
      <c r="C58" s="7" t="s">
        <v>18</v>
      </c>
      <c r="D58" s="6">
        <v>37764</v>
      </c>
      <c r="E58" s="6">
        <v>0</v>
      </c>
      <c r="F58" s="6">
        <v>1529.9999999999982</v>
      </c>
      <c r="G58" s="6">
        <v>2160</v>
      </c>
      <c r="H58" s="6">
        <v>1764.0000000000011</v>
      </c>
      <c r="I58" s="6">
        <v>2981.9999999999977</v>
      </c>
      <c r="J58" s="6">
        <v>3359.9999999999964</v>
      </c>
      <c r="K58" s="6">
        <v>4272.0000000000027</v>
      </c>
      <c r="M58" s="5">
        <f t="shared" si="67"/>
        <v>100</v>
      </c>
      <c r="N58" s="5">
        <f t="shared" si="68"/>
        <v>0</v>
      </c>
      <c r="O58" s="5">
        <f t="shared" si="69"/>
        <v>4.0514775977121023</v>
      </c>
      <c r="P58" s="5">
        <f t="shared" si="70"/>
        <v>5.7197330791229746</v>
      </c>
      <c r="Q58" s="5">
        <f t="shared" si="71"/>
        <v>4.6711153479504315</v>
      </c>
      <c r="R58" s="5">
        <f t="shared" si="72"/>
        <v>7.8964092786781004</v>
      </c>
      <c r="S58" s="5">
        <f t="shared" si="73"/>
        <v>8.8973625675246168</v>
      </c>
      <c r="T58" s="5">
        <f t="shared" si="74"/>
        <v>11.31236097870989</v>
      </c>
      <c r="U58" s="31"/>
    </row>
    <row r="59" spans="2:21" x14ac:dyDescent="0.2">
      <c r="B59" s="43"/>
      <c r="C59" s="7" t="s">
        <v>20</v>
      </c>
      <c r="D59" s="6">
        <v>30720</v>
      </c>
      <c r="E59" s="6">
        <v>0</v>
      </c>
      <c r="F59" s="6">
        <v>1632.0000000000009</v>
      </c>
      <c r="G59" s="6">
        <v>8520</v>
      </c>
      <c r="H59" s="6">
        <v>9480</v>
      </c>
      <c r="I59" s="6">
        <v>10800</v>
      </c>
      <c r="J59" s="6">
        <v>8136.0000000000018</v>
      </c>
      <c r="K59" s="6">
        <v>10290</v>
      </c>
      <c r="M59" s="5">
        <f t="shared" si="67"/>
        <v>100</v>
      </c>
      <c r="N59" s="5">
        <f t="shared" si="68"/>
        <v>0</v>
      </c>
      <c r="O59" s="5">
        <f t="shared" si="69"/>
        <v>5.3125000000000027</v>
      </c>
      <c r="P59" s="5">
        <f t="shared" si="70"/>
        <v>27.734375</v>
      </c>
      <c r="Q59" s="5">
        <f t="shared" si="71"/>
        <v>30.859375</v>
      </c>
      <c r="R59" s="5">
        <f t="shared" si="72"/>
        <v>35.15625</v>
      </c>
      <c r="S59" s="5">
        <f t="shared" si="73"/>
        <v>26.484375000000004</v>
      </c>
      <c r="T59" s="5">
        <f t="shared" si="74"/>
        <v>33.49609375</v>
      </c>
      <c r="U59" s="31"/>
    </row>
    <row r="60" spans="2:21" x14ac:dyDescent="0.2">
      <c r="B60" s="37"/>
      <c r="C60" s="4" t="s">
        <v>1</v>
      </c>
      <c r="D60" s="7">
        <v>37134</v>
      </c>
      <c r="E60" s="7">
        <v>0</v>
      </c>
      <c r="F60" s="7">
        <v>1804.4999999999989</v>
      </c>
      <c r="G60" s="7">
        <v>4181.9999999999991</v>
      </c>
      <c r="H60" s="7">
        <v>5169.0000000000018</v>
      </c>
      <c r="I60" s="7">
        <v>5722.5000000000009</v>
      </c>
      <c r="J60" s="7">
        <v>4437</v>
      </c>
      <c r="K60" s="7">
        <v>6013.5000000000009</v>
      </c>
      <c r="L60" s="7"/>
      <c r="M60" s="4">
        <f t="shared" ref="M60" si="75">AVERAGE(M56:M59)</f>
        <v>100</v>
      </c>
      <c r="N60" s="4">
        <f t="shared" ref="N60" si="76">AVERAGE(N56:N59)</f>
        <v>0</v>
      </c>
      <c r="O60" s="4">
        <f t="shared" ref="O60" si="77">AVERAGE(O56:O59)</f>
        <v>4.9330509001445702</v>
      </c>
      <c r="P60" s="4">
        <f t="shared" ref="P60" si="78">AVERAGE(P56:P59)</f>
        <v>12.137705981781043</v>
      </c>
      <c r="Q60" s="4">
        <f t="shared" ref="Q60" si="79">AVERAGE(Q56:Q59)</f>
        <v>14.663371288471184</v>
      </c>
      <c r="R60" s="4">
        <f t="shared" ref="R60" si="80">AVERAGE(R56:R59)</f>
        <v>16.480728226268454</v>
      </c>
      <c r="S60" s="4">
        <f t="shared" ref="S60" si="81">AVERAGE(S56:S59)</f>
        <v>12.897084761797842</v>
      </c>
      <c r="T60" s="4">
        <f t="shared" ref="T60" si="82">AVERAGE(T56:T59)</f>
        <v>17.157521116876829</v>
      </c>
      <c r="U60" s="40">
        <f>TTEST(T49:T52,T56:T59,2,2)</f>
        <v>0.5287271490347869</v>
      </c>
    </row>
    <row r="61" spans="2:21" ht="12" thickBot="1" x14ac:dyDescent="0.25">
      <c r="B61" s="38"/>
      <c r="C61" s="21" t="s">
        <v>2</v>
      </c>
      <c r="D61" s="34">
        <v>2922.8817971310436</v>
      </c>
      <c r="E61" s="34">
        <v>0</v>
      </c>
      <c r="F61" s="34">
        <v>145.39687066783742</v>
      </c>
      <c r="G61" s="34">
        <v>1468.4011713424916</v>
      </c>
      <c r="H61" s="34">
        <v>1681.9729486528599</v>
      </c>
      <c r="I61" s="34">
        <v>1738.1997152226204</v>
      </c>
      <c r="J61" s="34">
        <v>1259.7559287417548</v>
      </c>
      <c r="K61" s="34">
        <v>1438.1746243067983</v>
      </c>
      <c r="L61" s="34"/>
      <c r="M61" s="21">
        <f t="shared" ref="M61:T61" si="83">STDEV(M56:M59)/SQRT(COUNT(M56:M59))</f>
        <v>0</v>
      </c>
      <c r="N61" s="21">
        <f t="shared" si="83"/>
        <v>0</v>
      </c>
      <c r="O61" s="21">
        <f t="shared" si="83"/>
        <v>0.50358951577711186</v>
      </c>
      <c r="P61" s="21">
        <f t="shared" si="83"/>
        <v>5.2167778440225838</v>
      </c>
      <c r="Q61" s="21">
        <f t="shared" si="83"/>
        <v>5.6896202351718612</v>
      </c>
      <c r="R61" s="21">
        <f t="shared" si="83"/>
        <v>6.2839806955216888</v>
      </c>
      <c r="S61" s="21">
        <f t="shared" si="83"/>
        <v>4.646111696031511</v>
      </c>
      <c r="T61" s="21">
        <f t="shared" si="83"/>
        <v>5.4511888056668285</v>
      </c>
      <c r="U61" s="22"/>
    </row>
    <row r="62" spans="2:21" x14ac:dyDescent="0.2">
      <c r="C62" s="4"/>
      <c r="D62" s="7"/>
      <c r="E62" s="7"/>
      <c r="F62" s="7"/>
      <c r="G62" s="7"/>
      <c r="H62" s="7"/>
      <c r="I62" s="7"/>
      <c r="J62" s="7"/>
      <c r="K62" s="7"/>
      <c r="L62" s="7"/>
      <c r="M62" s="4"/>
      <c r="N62" s="4"/>
      <c r="O62" s="4"/>
      <c r="P62" s="4"/>
      <c r="Q62" s="4"/>
      <c r="R62" s="4"/>
      <c r="S62" s="4"/>
      <c r="T62" s="4"/>
      <c r="U62" s="4"/>
    </row>
    <row r="63" spans="2:21" x14ac:dyDescent="0.2">
      <c r="C63" s="4"/>
      <c r="D63" s="7"/>
      <c r="E63" s="7"/>
      <c r="F63" s="7"/>
      <c r="G63" s="7"/>
      <c r="H63" s="7"/>
      <c r="I63" s="7"/>
      <c r="J63" s="7"/>
      <c r="K63" s="7"/>
      <c r="L63" s="7"/>
      <c r="M63" s="4"/>
      <c r="N63" s="4"/>
      <c r="O63" s="4"/>
      <c r="P63" s="4"/>
      <c r="Q63" s="4"/>
      <c r="R63" s="4"/>
      <c r="S63" s="4"/>
      <c r="T63" s="4"/>
      <c r="U63" s="4"/>
    </row>
    <row r="64" spans="2:21" x14ac:dyDescent="0.2">
      <c r="C64" s="4"/>
      <c r="D64" s="7"/>
      <c r="E64" s="7"/>
      <c r="F64" s="7"/>
      <c r="G64" s="7"/>
      <c r="H64" s="7"/>
      <c r="I64" s="7"/>
      <c r="J64" s="7"/>
      <c r="K64" s="7"/>
      <c r="L64" s="7"/>
      <c r="M64" s="4"/>
      <c r="N64" s="4"/>
      <c r="O64" s="4"/>
      <c r="P64" s="4"/>
      <c r="Q64" s="4"/>
      <c r="R64" s="4"/>
      <c r="S64" s="4"/>
      <c r="T64" s="4"/>
      <c r="U64" s="4"/>
    </row>
    <row r="65" spans="2:21" ht="12" thickBot="1" x14ac:dyDescent="0.25">
      <c r="C65" s="4"/>
      <c r="D65" s="7"/>
      <c r="E65" s="7"/>
      <c r="F65" s="7"/>
      <c r="G65" s="7"/>
      <c r="H65" s="7"/>
      <c r="I65" s="7"/>
      <c r="J65" s="7"/>
      <c r="K65" s="7"/>
      <c r="L65" s="7"/>
      <c r="M65" s="4"/>
      <c r="N65" s="4"/>
      <c r="O65" s="4"/>
      <c r="P65" s="4"/>
      <c r="Q65" s="4"/>
      <c r="R65" s="4"/>
      <c r="S65" s="4"/>
      <c r="T65" s="4"/>
      <c r="U65" s="4"/>
    </row>
    <row r="66" spans="2:21" x14ac:dyDescent="0.2">
      <c r="B66" s="41" t="s">
        <v>74</v>
      </c>
      <c r="C66" s="18"/>
      <c r="D66" s="18" t="s">
        <v>0</v>
      </c>
      <c r="E66" s="30"/>
      <c r="F66" s="30"/>
      <c r="G66" s="30"/>
      <c r="H66" s="30"/>
      <c r="I66" s="30"/>
      <c r="J66" s="30"/>
      <c r="K66" s="30"/>
      <c r="L66" s="30"/>
      <c r="M66" s="18" t="s">
        <v>3</v>
      </c>
      <c r="N66" s="30"/>
      <c r="O66" s="30"/>
      <c r="P66" s="30"/>
      <c r="Q66" s="30"/>
      <c r="R66" s="30"/>
      <c r="S66" s="30"/>
      <c r="T66" s="30"/>
      <c r="U66" s="48"/>
    </row>
    <row r="67" spans="2:21" x14ac:dyDescent="0.2">
      <c r="B67" s="45" t="s">
        <v>63</v>
      </c>
      <c r="D67" s="7">
        <v>10</v>
      </c>
      <c r="E67" s="7">
        <v>35</v>
      </c>
      <c r="F67" s="7">
        <v>45</v>
      </c>
      <c r="G67" s="7">
        <v>55</v>
      </c>
      <c r="H67" s="7">
        <v>65</v>
      </c>
      <c r="I67" s="7">
        <v>75</v>
      </c>
      <c r="J67" s="7">
        <v>85</v>
      </c>
      <c r="K67" s="7">
        <v>95</v>
      </c>
      <c r="L67" s="7"/>
      <c r="M67" s="7">
        <v>10</v>
      </c>
      <c r="N67" s="7">
        <v>35</v>
      </c>
      <c r="O67" s="7">
        <v>45</v>
      </c>
      <c r="P67" s="7">
        <v>55</v>
      </c>
      <c r="Q67" s="7">
        <v>65</v>
      </c>
      <c r="R67" s="7">
        <v>75</v>
      </c>
      <c r="S67" s="7">
        <v>85</v>
      </c>
      <c r="T67" s="7">
        <v>95</v>
      </c>
      <c r="U67" s="47"/>
    </row>
    <row r="68" spans="2:21" x14ac:dyDescent="0.2">
      <c r="B68" s="43"/>
      <c r="C68" s="7" t="s">
        <v>13</v>
      </c>
      <c r="D68" s="6">
        <v>40536</v>
      </c>
      <c r="E68" s="6">
        <v>0</v>
      </c>
      <c r="F68" s="6">
        <v>6012.0000000000009</v>
      </c>
      <c r="G68" s="6">
        <v>10920.000000000002</v>
      </c>
      <c r="H68" s="6">
        <v>14796.000000000004</v>
      </c>
      <c r="I68" s="6">
        <v>13949.999999999998</v>
      </c>
      <c r="J68" s="6">
        <v>14880.000000000002</v>
      </c>
      <c r="K68" s="6">
        <v>17208</v>
      </c>
      <c r="L68" s="44"/>
      <c r="M68" s="5">
        <f>D68/$D68*100</f>
        <v>100</v>
      </c>
      <c r="N68" s="5">
        <f t="shared" ref="N68:T70" si="84">E68/$D68*100</f>
        <v>0</v>
      </c>
      <c r="O68" s="5">
        <f t="shared" si="84"/>
        <v>14.831261101243342</v>
      </c>
      <c r="P68" s="5">
        <f t="shared" si="84"/>
        <v>26.939017169923034</v>
      </c>
      <c r="Q68" s="5">
        <f t="shared" si="84"/>
        <v>36.500888099467147</v>
      </c>
      <c r="R68" s="5">
        <f t="shared" si="84"/>
        <v>34.413854351687384</v>
      </c>
      <c r="S68" s="5">
        <f t="shared" si="84"/>
        <v>36.708111308466549</v>
      </c>
      <c r="T68" s="5">
        <f t="shared" si="84"/>
        <v>42.451154529307281</v>
      </c>
      <c r="U68" s="31"/>
    </row>
    <row r="69" spans="2:21" x14ac:dyDescent="0.2">
      <c r="B69" s="32"/>
      <c r="C69" s="7" t="s">
        <v>15</v>
      </c>
      <c r="D69" s="6">
        <v>59723.999999999993</v>
      </c>
      <c r="E69" s="6">
        <v>0</v>
      </c>
      <c r="F69" s="6">
        <v>3119.9999999999995</v>
      </c>
      <c r="G69" s="6">
        <v>480</v>
      </c>
      <c r="H69" s="6">
        <v>1019.9999999999975</v>
      </c>
      <c r="I69" s="6">
        <v>1403.9999999999968</v>
      </c>
      <c r="J69" s="6">
        <v>1116.0000000000032</v>
      </c>
      <c r="K69" s="6">
        <v>2087.9999999999991</v>
      </c>
      <c r="L69" s="44"/>
      <c r="M69" s="5">
        <f t="shared" ref="M69:M70" si="85">D69/$D69*100</f>
        <v>100</v>
      </c>
      <c r="N69" s="5">
        <f t="shared" si="84"/>
        <v>0</v>
      </c>
      <c r="O69" s="5">
        <f t="shared" si="84"/>
        <v>5.2240305404862371</v>
      </c>
      <c r="P69" s="5">
        <f t="shared" si="84"/>
        <v>0.80369700622865192</v>
      </c>
      <c r="Q69" s="5">
        <f t="shared" si="84"/>
        <v>1.707856138235881</v>
      </c>
      <c r="R69" s="5">
        <f t="shared" si="84"/>
        <v>2.3508137432188012</v>
      </c>
      <c r="S69" s="5">
        <f t="shared" si="84"/>
        <v>1.8685955394816212</v>
      </c>
      <c r="T69" s="5">
        <f t="shared" si="84"/>
        <v>3.4960819770946348</v>
      </c>
      <c r="U69" s="31"/>
    </row>
    <row r="70" spans="2:21" x14ac:dyDescent="0.2">
      <c r="B70" s="43"/>
      <c r="C70" s="7" t="s">
        <v>17</v>
      </c>
      <c r="D70" s="6">
        <v>48383.999999999993</v>
      </c>
      <c r="E70" s="6">
        <v>0</v>
      </c>
      <c r="F70" s="6">
        <v>2267.9999999999991</v>
      </c>
      <c r="G70" s="6">
        <v>3509.9999999999964</v>
      </c>
      <c r="H70" s="6">
        <v>4272.0000000000027</v>
      </c>
      <c r="I70" s="6">
        <v>2807.9999999999936</v>
      </c>
      <c r="J70" s="6">
        <v>4427.9999999999991</v>
      </c>
      <c r="K70" s="6">
        <v>2735.9999999999982</v>
      </c>
      <c r="L70" s="44"/>
      <c r="M70" s="5">
        <f t="shared" si="85"/>
        <v>100</v>
      </c>
      <c r="N70" s="5">
        <f t="shared" si="84"/>
        <v>0</v>
      </c>
      <c r="O70" s="5">
        <f t="shared" si="84"/>
        <v>4.6874999999999982</v>
      </c>
      <c r="P70" s="5">
        <f t="shared" si="84"/>
        <v>7.2544642857142794</v>
      </c>
      <c r="Q70" s="5">
        <f t="shared" si="84"/>
        <v>8.8293650793650862</v>
      </c>
      <c r="R70" s="5">
        <f t="shared" si="84"/>
        <v>5.8035714285714164</v>
      </c>
      <c r="S70" s="5">
        <f t="shared" si="84"/>
        <v>9.1517857142857135</v>
      </c>
      <c r="T70" s="5">
        <f t="shared" si="84"/>
        <v>5.6547619047619024</v>
      </c>
      <c r="U70" s="31"/>
    </row>
    <row r="71" spans="2:21" x14ac:dyDescent="0.2">
      <c r="B71" s="45"/>
      <c r="C71" s="4" t="s">
        <v>1</v>
      </c>
      <c r="D71" s="7">
        <v>49548</v>
      </c>
      <c r="E71" s="7">
        <v>0</v>
      </c>
      <c r="F71" s="7">
        <v>3800</v>
      </c>
      <c r="G71" s="7">
        <v>4969.9999999999991</v>
      </c>
      <c r="H71" s="7">
        <v>6696.0000000000009</v>
      </c>
      <c r="I71" s="7">
        <v>6053.9999999999964</v>
      </c>
      <c r="J71" s="7">
        <v>6808.0000000000009</v>
      </c>
      <c r="K71" s="7">
        <v>7344</v>
      </c>
      <c r="L71" s="7"/>
      <c r="M71" s="4">
        <f t="shared" ref="M71" si="86">AVERAGE(M68:M70)</f>
        <v>100</v>
      </c>
      <c r="N71" s="4">
        <f t="shared" ref="N71" si="87">AVERAGE(N68:N70)</f>
        <v>0</v>
      </c>
      <c r="O71" s="4">
        <f t="shared" ref="O71" si="88">AVERAGE(O68:O70)</f>
        <v>8.2475972139098577</v>
      </c>
      <c r="P71" s="4">
        <f t="shared" ref="P71" si="89">AVERAGE(P68:P70)</f>
        <v>11.665726153955321</v>
      </c>
      <c r="Q71" s="4">
        <f t="shared" ref="Q71" si="90">AVERAGE(Q68:Q70)</f>
        <v>15.67936977235604</v>
      </c>
      <c r="R71" s="4">
        <f t="shared" ref="R71" si="91">AVERAGE(R68:R70)</f>
        <v>14.189413174492534</v>
      </c>
      <c r="S71" s="4">
        <f t="shared" ref="S71" si="92">AVERAGE(S68:S70)</f>
        <v>15.90949752074463</v>
      </c>
      <c r="T71" s="4">
        <f t="shared" ref="T71" si="93">AVERAGE(T68:T70)</f>
        <v>17.200666137054608</v>
      </c>
      <c r="U71" s="20"/>
    </row>
    <row r="72" spans="2:21" x14ac:dyDescent="0.2">
      <c r="B72" s="43"/>
      <c r="C72" s="4" t="s">
        <v>2</v>
      </c>
      <c r="D72" s="7">
        <v>5569.5902901380168</v>
      </c>
      <c r="E72" s="7">
        <v>0</v>
      </c>
      <c r="F72" s="7">
        <v>1133.0172108136751</v>
      </c>
      <c r="G72" s="7">
        <v>3100.9192185543961</v>
      </c>
      <c r="H72" s="7">
        <v>4157.3780198581917</v>
      </c>
      <c r="I72" s="7">
        <v>3968.7494251968096</v>
      </c>
      <c r="J72" s="7">
        <v>4147.6991211996083</v>
      </c>
      <c r="K72" s="7">
        <v>4935.5461703847941</v>
      </c>
      <c r="L72" s="7"/>
      <c r="M72" s="4">
        <f t="shared" ref="M72:T72" si="94">STDEV(M68:M70)/SQRT(COUNT(M68:M70))</f>
        <v>0</v>
      </c>
      <c r="N72" s="4">
        <f t="shared" si="94"/>
        <v>0</v>
      </c>
      <c r="O72" s="4">
        <f t="shared" si="94"/>
        <v>3.2954736074021751</v>
      </c>
      <c r="P72" s="4">
        <f t="shared" si="94"/>
        <v>7.8604105801870725</v>
      </c>
      <c r="Q72" s="4">
        <f t="shared" si="94"/>
        <v>10.611796760905817</v>
      </c>
      <c r="R72" s="4">
        <f t="shared" si="94"/>
        <v>10.161223673124566</v>
      </c>
      <c r="S72" s="4">
        <f t="shared" si="94"/>
        <v>10.609712003611016</v>
      </c>
      <c r="T72" s="4">
        <f t="shared" si="94"/>
        <v>12.640613748192685</v>
      </c>
      <c r="U72" s="20"/>
    </row>
    <row r="73" spans="2:21" x14ac:dyDescent="0.2">
      <c r="B73" s="45"/>
      <c r="C73" s="44"/>
      <c r="D73" s="6"/>
      <c r="E73" s="6"/>
      <c r="F73" s="6"/>
      <c r="G73" s="6"/>
      <c r="H73" s="6"/>
      <c r="I73" s="6"/>
      <c r="J73" s="6"/>
      <c r="K73" s="6"/>
      <c r="L73" s="44"/>
      <c r="U73" s="47"/>
    </row>
    <row r="74" spans="2:21" x14ac:dyDescent="0.2">
      <c r="B74" s="43"/>
      <c r="C74" s="7" t="s">
        <v>14</v>
      </c>
      <c r="D74" s="6">
        <v>55566.000000000007</v>
      </c>
      <c r="E74" s="6">
        <v>0</v>
      </c>
      <c r="F74" s="6">
        <v>197.99999999999898</v>
      </c>
      <c r="G74" s="6">
        <v>1439.9999999999991</v>
      </c>
      <c r="H74" s="6">
        <v>2088.0000000000041</v>
      </c>
      <c r="I74" s="6">
        <v>3030.0000000000027</v>
      </c>
      <c r="J74" s="6">
        <v>4212.0000000000009</v>
      </c>
      <c r="K74" s="6">
        <v>3947.9999999999964</v>
      </c>
      <c r="L74" s="44"/>
      <c r="M74" s="5">
        <f>D74/$D74*100</f>
        <v>100</v>
      </c>
      <c r="N74" s="5">
        <f t="shared" ref="N74:T78" si="95">E74/$D74*100</f>
        <v>0</v>
      </c>
      <c r="O74" s="5">
        <f t="shared" si="95"/>
        <v>0.35633300939423201</v>
      </c>
      <c r="P74" s="5">
        <f t="shared" si="95"/>
        <v>2.5915127955944266</v>
      </c>
      <c r="Q74" s="5">
        <f t="shared" si="95"/>
        <v>3.757693553611928</v>
      </c>
      <c r="R74" s="5">
        <f t="shared" si="95"/>
        <v>5.4529748407299472</v>
      </c>
      <c r="S74" s="5">
        <f t="shared" si="95"/>
        <v>7.5801749271137027</v>
      </c>
      <c r="T74" s="5">
        <f t="shared" si="95"/>
        <v>7.1050642479213835</v>
      </c>
      <c r="U74" s="31"/>
    </row>
    <row r="75" spans="2:21" x14ac:dyDescent="0.2">
      <c r="B75" s="43"/>
      <c r="C75" s="7" t="s">
        <v>16</v>
      </c>
      <c r="D75" s="6">
        <v>45827.999999999993</v>
      </c>
      <c r="E75" s="6">
        <v>0</v>
      </c>
      <c r="F75" s="6">
        <v>3768.0000000000009</v>
      </c>
      <c r="G75" s="6">
        <v>9491.9999999999982</v>
      </c>
      <c r="H75" s="6">
        <v>6509.9999999999991</v>
      </c>
      <c r="I75" s="6">
        <v>11339.999999999998</v>
      </c>
      <c r="J75" s="6">
        <v>12432</v>
      </c>
      <c r="K75" s="6">
        <v>14195.999999999998</v>
      </c>
      <c r="L75" s="44"/>
      <c r="M75" s="5">
        <f t="shared" ref="M75:M77" si="96">D75/$D75*100</f>
        <v>100</v>
      </c>
      <c r="N75" s="5">
        <f t="shared" si="95"/>
        <v>0</v>
      </c>
      <c r="O75" s="5">
        <f t="shared" si="95"/>
        <v>8.2220476564545724</v>
      </c>
      <c r="P75" s="5">
        <f t="shared" si="95"/>
        <v>20.71222833202409</v>
      </c>
      <c r="Q75" s="5">
        <f t="shared" si="95"/>
        <v>14.205289342759887</v>
      </c>
      <c r="R75" s="5">
        <f t="shared" si="95"/>
        <v>24.744697564807542</v>
      </c>
      <c r="S75" s="5">
        <f t="shared" si="95"/>
        <v>27.127520293270496</v>
      </c>
      <c r="T75" s="5">
        <f t="shared" si="95"/>
        <v>30.976695470018328</v>
      </c>
      <c r="U75" s="31"/>
    </row>
    <row r="76" spans="2:21" x14ac:dyDescent="0.2">
      <c r="B76" s="43"/>
      <c r="C76" s="7" t="s">
        <v>18</v>
      </c>
      <c r="D76" s="6">
        <v>44580.000000000007</v>
      </c>
      <c r="E76" s="6">
        <v>0</v>
      </c>
      <c r="F76" s="6">
        <v>143.99999999999949</v>
      </c>
      <c r="G76" s="6">
        <v>378.00000000000153</v>
      </c>
      <c r="H76" s="6">
        <v>413.99999999999949</v>
      </c>
      <c r="I76" s="6">
        <v>1488.0000000000007</v>
      </c>
      <c r="J76" s="6">
        <v>1908.0000000000016</v>
      </c>
      <c r="K76" s="6">
        <v>2736.0000000000014</v>
      </c>
      <c r="L76" s="44"/>
      <c r="M76" s="5">
        <f t="shared" si="96"/>
        <v>100</v>
      </c>
      <c r="N76" s="5">
        <f t="shared" si="95"/>
        <v>0</v>
      </c>
      <c r="O76" s="5">
        <f t="shared" si="95"/>
        <v>0.32301480484522088</v>
      </c>
      <c r="P76" s="5">
        <f t="shared" si="95"/>
        <v>0.84791386271871116</v>
      </c>
      <c r="Q76" s="5">
        <f t="shared" si="95"/>
        <v>0.92866756393001215</v>
      </c>
      <c r="R76" s="5">
        <f t="shared" si="95"/>
        <v>3.3378196500672961</v>
      </c>
      <c r="S76" s="5">
        <f t="shared" si="95"/>
        <v>4.2799461641991954</v>
      </c>
      <c r="T76" s="5">
        <f t="shared" si="95"/>
        <v>6.137281292059221</v>
      </c>
      <c r="U76" s="31"/>
    </row>
    <row r="77" spans="2:21" x14ac:dyDescent="0.2">
      <c r="B77" s="43"/>
      <c r="C77" s="7" t="s">
        <v>20</v>
      </c>
      <c r="D77" s="6">
        <v>38070</v>
      </c>
      <c r="E77" s="6">
        <v>0</v>
      </c>
      <c r="F77" s="6">
        <v>90</v>
      </c>
      <c r="G77" s="6">
        <v>2394.0000000000018</v>
      </c>
      <c r="H77" s="6">
        <v>5448.0000000000009</v>
      </c>
      <c r="I77" s="6">
        <v>6594.0000000000009</v>
      </c>
      <c r="J77" s="6">
        <v>9660</v>
      </c>
      <c r="K77" s="6">
        <v>9779.9999999999982</v>
      </c>
      <c r="L77" s="44"/>
      <c r="M77" s="5">
        <f t="shared" si="96"/>
        <v>100</v>
      </c>
      <c r="N77" s="5">
        <f t="shared" si="95"/>
        <v>0</v>
      </c>
      <c r="O77" s="5">
        <f t="shared" si="95"/>
        <v>0.2364066193853428</v>
      </c>
      <c r="P77" s="5">
        <f t="shared" si="95"/>
        <v>6.2884160756501233</v>
      </c>
      <c r="Q77" s="5">
        <f t="shared" si="95"/>
        <v>14.310480693459418</v>
      </c>
      <c r="R77" s="5">
        <f t="shared" si="95"/>
        <v>17.320724980299453</v>
      </c>
      <c r="S77" s="5">
        <f t="shared" si="95"/>
        <v>25.374310480693456</v>
      </c>
      <c r="T77" s="5">
        <f t="shared" si="95"/>
        <v>25.689519306540575</v>
      </c>
      <c r="U77" s="31"/>
    </row>
    <row r="78" spans="2:21" x14ac:dyDescent="0.2">
      <c r="B78" s="43"/>
      <c r="C78" s="7" t="s">
        <v>22</v>
      </c>
      <c r="D78" s="6">
        <v>65280</v>
      </c>
      <c r="E78" s="6">
        <v>0</v>
      </c>
      <c r="F78" s="6">
        <v>2183.9999999999955</v>
      </c>
      <c r="G78" s="6">
        <v>3024.0000000000055</v>
      </c>
      <c r="H78" s="6">
        <v>5903.9999999999918</v>
      </c>
      <c r="I78" s="6">
        <v>14436</v>
      </c>
      <c r="J78" s="6">
        <v>16002.000000000004</v>
      </c>
      <c r="K78" s="6">
        <v>9180.0000000000018</v>
      </c>
      <c r="L78" s="44"/>
      <c r="M78" s="5">
        <f>D78/$D78*100</f>
        <v>100</v>
      </c>
      <c r="N78" s="5">
        <f t="shared" si="95"/>
        <v>0</v>
      </c>
      <c r="O78" s="5">
        <f t="shared" si="95"/>
        <v>3.3455882352941106</v>
      </c>
      <c r="P78" s="5">
        <f t="shared" si="95"/>
        <v>4.632352941176479</v>
      </c>
      <c r="Q78" s="5">
        <f t="shared" si="95"/>
        <v>9.04411764705881</v>
      </c>
      <c r="R78" s="5">
        <f t="shared" si="95"/>
        <v>22.113970588235293</v>
      </c>
      <c r="S78" s="5">
        <f t="shared" si="95"/>
        <v>24.51286764705883</v>
      </c>
      <c r="T78" s="5">
        <f t="shared" si="95"/>
        <v>14.062500000000004</v>
      </c>
      <c r="U78" s="39" t="s">
        <v>11</v>
      </c>
    </row>
    <row r="79" spans="2:21" x14ac:dyDescent="0.2">
      <c r="B79" s="43"/>
      <c r="C79" s="4" t="s">
        <v>1</v>
      </c>
      <c r="D79" s="7">
        <v>49864.800000000003</v>
      </c>
      <c r="E79" s="7">
        <v>0</v>
      </c>
      <c r="F79" s="7">
        <v>1276.7999999999988</v>
      </c>
      <c r="G79" s="7">
        <v>3345.6000000000013</v>
      </c>
      <c r="H79" s="7">
        <v>4072.7999999999993</v>
      </c>
      <c r="I79" s="7">
        <v>7377.6</v>
      </c>
      <c r="J79" s="7">
        <v>8842.7999999999993</v>
      </c>
      <c r="K79" s="7">
        <v>7967.9999999999982</v>
      </c>
      <c r="L79" s="7"/>
      <c r="M79" s="4">
        <f t="shared" ref="M79" si="97">AVERAGE(M74:M78)</f>
        <v>100</v>
      </c>
      <c r="N79" s="4">
        <f t="shared" ref="N79" si="98">AVERAGE(N74:N78)</f>
        <v>0</v>
      </c>
      <c r="O79" s="4">
        <f t="shared" ref="O79" si="99">AVERAGE(O74:O78)</f>
        <v>2.496678065074696</v>
      </c>
      <c r="P79" s="4">
        <f t="shared" ref="P79" si="100">AVERAGE(P74:P78)</f>
        <v>7.0144848014327668</v>
      </c>
      <c r="Q79" s="4">
        <f t="shared" ref="Q79" si="101">AVERAGE(Q74:Q78)</f>
        <v>8.4492497601640117</v>
      </c>
      <c r="R79" s="4">
        <f t="shared" ref="R79" si="102">AVERAGE(R74:R78)</f>
        <v>14.594037524827906</v>
      </c>
      <c r="S79" s="4">
        <f t="shared" ref="S79" si="103">AVERAGE(S74:S78)</f>
        <v>17.774963902467135</v>
      </c>
      <c r="T79" s="4">
        <f t="shared" ref="T79" si="104">AVERAGE(T74:T78)</f>
        <v>16.794212063307903</v>
      </c>
      <c r="U79" s="40">
        <f>TTEST(T68:T71,T74:T78,2,2)</f>
        <v>0.96763891609280472</v>
      </c>
    </row>
    <row r="80" spans="2:21" ht="12" thickBot="1" x14ac:dyDescent="0.25">
      <c r="B80" s="38"/>
      <c r="C80" s="21" t="s">
        <v>2</v>
      </c>
      <c r="D80" s="34">
        <v>4761.692161406485</v>
      </c>
      <c r="E80" s="34">
        <v>0</v>
      </c>
      <c r="F80" s="34">
        <v>737.72043485320387</v>
      </c>
      <c r="G80" s="34">
        <v>1600.3931267035603</v>
      </c>
      <c r="H80" s="34">
        <v>1193.9568836436251</v>
      </c>
      <c r="I80" s="34">
        <v>2446.6780254050591</v>
      </c>
      <c r="J80" s="34">
        <v>2591.7183180276375</v>
      </c>
      <c r="K80" s="34">
        <v>2086.5581228424958</v>
      </c>
      <c r="L80" s="34"/>
      <c r="M80" s="21">
        <f t="shared" ref="M80:T80" si="105">STDEV(M74:M78)/SQRT(COUNT(M74:M78))</f>
        <v>0</v>
      </c>
      <c r="N80" s="21">
        <f t="shared" si="105"/>
        <v>0</v>
      </c>
      <c r="O80" s="21">
        <f t="shared" si="105"/>
        <v>1.5478246245851823</v>
      </c>
      <c r="P80" s="21">
        <f t="shared" si="105"/>
        <v>3.545554853127268</v>
      </c>
      <c r="Q80" s="21">
        <f t="shared" si="105"/>
        <v>2.7056398849647127</v>
      </c>
      <c r="R80" s="21">
        <f t="shared" si="105"/>
        <v>4.343279779405659</v>
      </c>
      <c r="S80" s="21">
        <f t="shared" si="105"/>
        <v>4.8819512100117022</v>
      </c>
      <c r="T80" s="21">
        <f t="shared" si="105"/>
        <v>4.9758483506912796</v>
      </c>
      <c r="U80" s="22"/>
    </row>
  </sheetData>
  <phoneticPr fontId="23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AF5F2-91C2-4824-B9A6-D3382C7999BF}">
  <dimension ref="A1:AH72"/>
  <sheetViews>
    <sheetView zoomScaleNormal="100" workbookViewId="0">
      <selection activeCell="M11" sqref="M11"/>
    </sheetView>
  </sheetViews>
  <sheetFormatPr defaultColWidth="12.140625" defaultRowHeight="11.25" x14ac:dyDescent="0.2"/>
  <cols>
    <col min="1" max="1" width="12.140625" style="24"/>
    <col min="2" max="2" width="15.7109375" style="24" customWidth="1"/>
    <col min="3" max="3" width="6.5703125" style="24" bestFit="1" customWidth="1"/>
    <col min="4" max="4" width="7.42578125" style="24" bestFit="1" customWidth="1"/>
    <col min="5" max="5" width="7.140625" style="24" bestFit="1" customWidth="1"/>
    <col min="6" max="6" width="7" style="24" bestFit="1" customWidth="1"/>
    <col min="7" max="7" width="6.28515625" style="24" bestFit="1" customWidth="1"/>
    <col min="8" max="8" width="6.5703125" style="24" bestFit="1" customWidth="1"/>
    <col min="9" max="16384" width="12.140625" style="24"/>
  </cols>
  <sheetData>
    <row r="1" spans="1:34" x14ac:dyDescent="0.2">
      <c r="B1" s="29" t="s">
        <v>67</v>
      </c>
    </row>
    <row r="2" spans="1:34" ht="12" thickBot="1" x14ac:dyDescent="0.25"/>
    <row r="3" spans="1:34" x14ac:dyDescent="0.2">
      <c r="A3" s="36"/>
      <c r="B3" s="50" t="s">
        <v>64</v>
      </c>
      <c r="C3" s="51"/>
      <c r="D3" s="51" t="s">
        <v>4</v>
      </c>
      <c r="E3" s="51" t="s">
        <v>5</v>
      </c>
      <c r="F3" s="51" t="s">
        <v>6</v>
      </c>
      <c r="G3" s="51" t="s">
        <v>7</v>
      </c>
      <c r="H3" s="52"/>
      <c r="L3" s="9"/>
      <c r="N3" s="10"/>
      <c r="U3" s="9"/>
      <c r="W3" s="10"/>
      <c r="AD3" s="9"/>
    </row>
    <row r="4" spans="1:34" x14ac:dyDescent="0.2">
      <c r="A4" s="36"/>
      <c r="B4" s="53" t="s">
        <v>65</v>
      </c>
      <c r="C4" s="54" t="s">
        <v>13</v>
      </c>
      <c r="D4" s="55">
        <v>12558</v>
      </c>
      <c r="E4" s="55">
        <v>15569.75</v>
      </c>
      <c r="F4" s="56">
        <f>D4/(D4+E4)*100</f>
        <v>44.64630125054439</v>
      </c>
      <c r="G4" s="57">
        <v>1</v>
      </c>
      <c r="H4" s="58"/>
      <c r="L4" s="9"/>
      <c r="N4" s="10"/>
      <c r="U4" s="9"/>
      <c r="W4" s="10"/>
      <c r="AD4" s="9"/>
    </row>
    <row r="5" spans="1:34" x14ac:dyDescent="0.2">
      <c r="A5" s="37"/>
      <c r="B5" s="59"/>
      <c r="C5" s="54" t="s">
        <v>15</v>
      </c>
      <c r="D5" s="60">
        <v>24068</v>
      </c>
      <c r="E5" s="60">
        <v>5366.5</v>
      </c>
      <c r="F5" s="56">
        <f t="shared" ref="F5:F17" si="0">D5/(D5+E5)*100</f>
        <v>81.767993341147289</v>
      </c>
      <c r="G5" s="57">
        <v>1</v>
      </c>
      <c r="H5" s="58"/>
      <c r="L5" s="9"/>
      <c r="N5" s="10"/>
      <c r="U5" s="9"/>
      <c r="W5" s="10"/>
      <c r="AD5" s="9"/>
    </row>
    <row r="6" spans="1:34" x14ac:dyDescent="0.2">
      <c r="A6" s="37"/>
      <c r="B6" s="59"/>
      <c r="C6" s="54" t="s">
        <v>17</v>
      </c>
      <c r="D6" s="60">
        <v>19819.833333333332</v>
      </c>
      <c r="E6" s="60">
        <v>6300.833333333333</v>
      </c>
      <c r="F6" s="56">
        <f t="shared" si="0"/>
        <v>75.877976570276402</v>
      </c>
      <c r="G6" s="57">
        <v>1.1000000000000001</v>
      </c>
      <c r="H6" s="58"/>
      <c r="L6" s="9"/>
      <c r="N6" s="10"/>
      <c r="U6" s="9"/>
      <c r="W6" s="10"/>
      <c r="AD6" s="9"/>
    </row>
    <row r="7" spans="1:34" x14ac:dyDescent="0.2">
      <c r="A7" s="37"/>
      <c r="B7" s="59"/>
      <c r="C7" s="54" t="s">
        <v>19</v>
      </c>
      <c r="D7" s="60">
        <v>17296.5</v>
      </c>
      <c r="E7" s="60">
        <v>7180.166666666667</v>
      </c>
      <c r="F7" s="56">
        <f t="shared" si="0"/>
        <v>70.665259430750368</v>
      </c>
      <c r="G7" s="57">
        <v>1.1000000000000001</v>
      </c>
      <c r="H7" s="58"/>
      <c r="L7" s="9"/>
      <c r="N7" s="10"/>
      <c r="U7" s="9"/>
      <c r="W7" s="10"/>
      <c r="AD7" s="9"/>
    </row>
    <row r="8" spans="1:34" x14ac:dyDescent="0.2">
      <c r="A8" s="37"/>
      <c r="B8" s="59"/>
      <c r="C8" s="54" t="s">
        <v>21</v>
      </c>
      <c r="D8" s="60">
        <v>16518.5</v>
      </c>
      <c r="E8" s="60">
        <v>10401.166666666666</v>
      </c>
      <c r="F8" s="56">
        <f t="shared" si="0"/>
        <v>61.362201116903378</v>
      </c>
      <c r="G8" s="57">
        <v>1</v>
      </c>
      <c r="H8" s="58"/>
      <c r="L8" s="9"/>
      <c r="N8" s="10"/>
      <c r="U8" s="9"/>
      <c r="W8" s="10"/>
      <c r="AD8" s="9"/>
    </row>
    <row r="9" spans="1:34" x14ac:dyDescent="0.2">
      <c r="A9" s="37"/>
      <c r="B9" s="59"/>
      <c r="C9" s="54" t="s">
        <v>25</v>
      </c>
      <c r="D9" s="60">
        <v>20135.5</v>
      </c>
      <c r="E9" s="60">
        <v>15175.75</v>
      </c>
      <c r="F9" s="56">
        <f t="shared" si="0"/>
        <v>57.022903465609396</v>
      </c>
      <c r="G9" s="57">
        <v>0.9</v>
      </c>
      <c r="H9" s="58"/>
      <c r="I9" s="10"/>
      <c r="P9" s="9"/>
    </row>
    <row r="10" spans="1:34" x14ac:dyDescent="0.2">
      <c r="A10" s="37"/>
      <c r="B10" s="59"/>
      <c r="C10" s="54" t="s">
        <v>26</v>
      </c>
      <c r="D10" s="61">
        <v>13612.5</v>
      </c>
      <c r="E10" s="61">
        <v>13704.166666666666</v>
      </c>
      <c r="F10" s="56">
        <f t="shared" si="0"/>
        <v>49.832214765100673</v>
      </c>
      <c r="G10" s="57">
        <v>0.9</v>
      </c>
      <c r="H10" s="58"/>
      <c r="Y10" s="9"/>
      <c r="AH10" s="9"/>
    </row>
    <row r="11" spans="1:34" x14ac:dyDescent="0.2">
      <c r="A11" s="37"/>
      <c r="B11" s="59"/>
      <c r="C11" s="54" t="s">
        <v>27</v>
      </c>
      <c r="D11" s="60">
        <v>9349.5</v>
      </c>
      <c r="E11" s="60">
        <v>20372.75</v>
      </c>
      <c r="F11" s="56">
        <f t="shared" si="0"/>
        <v>31.456232283895062</v>
      </c>
      <c r="G11" s="57">
        <v>1</v>
      </c>
      <c r="H11" s="58"/>
      <c r="P11" s="9"/>
      <c r="Y11" s="9"/>
      <c r="Z11" s="87"/>
      <c r="AA11" s="87"/>
      <c r="AB11" s="87"/>
      <c r="AC11" s="87"/>
      <c r="AD11" s="87"/>
      <c r="AE11" s="87"/>
      <c r="AF11" s="87"/>
      <c r="AG11" s="87"/>
      <c r="AH11" s="9"/>
    </row>
    <row r="12" spans="1:34" x14ac:dyDescent="0.2">
      <c r="A12" s="37"/>
      <c r="B12" s="59"/>
      <c r="C12" s="54" t="s">
        <v>28</v>
      </c>
      <c r="D12" s="60">
        <v>15212.833333333334</v>
      </c>
      <c r="E12" s="60">
        <v>14657.166666666666</v>
      </c>
      <c r="F12" s="56">
        <f t="shared" si="0"/>
        <v>50.930141725253876</v>
      </c>
      <c r="G12" s="57">
        <v>1</v>
      </c>
      <c r="H12" s="58"/>
      <c r="P12" s="9"/>
    </row>
    <row r="13" spans="1:34" x14ac:dyDescent="0.2">
      <c r="A13" s="37"/>
      <c r="B13" s="59"/>
      <c r="C13" s="54" t="s">
        <v>29</v>
      </c>
      <c r="D13" s="60">
        <v>198276</v>
      </c>
      <c r="E13" s="60">
        <v>66054</v>
      </c>
      <c r="F13" s="56">
        <f t="shared" si="0"/>
        <v>75.010781977074117</v>
      </c>
      <c r="G13" s="57">
        <v>0.9</v>
      </c>
      <c r="H13" s="58"/>
      <c r="P13" s="9"/>
    </row>
    <row r="14" spans="1:34" x14ac:dyDescent="0.2">
      <c r="A14" s="37"/>
      <c r="B14" s="59"/>
      <c r="C14" s="54" t="s">
        <v>30</v>
      </c>
      <c r="D14" s="60">
        <v>194376</v>
      </c>
      <c r="E14" s="60">
        <v>103898</v>
      </c>
      <c r="F14" s="56">
        <f t="shared" si="0"/>
        <v>65.166927053648664</v>
      </c>
      <c r="G14" s="57">
        <v>1</v>
      </c>
      <c r="H14" s="58"/>
      <c r="P14" s="9"/>
    </row>
    <row r="15" spans="1:34" x14ac:dyDescent="0.2">
      <c r="A15" s="37"/>
      <c r="B15" s="59"/>
      <c r="C15" s="54" t="s">
        <v>31</v>
      </c>
      <c r="D15" s="60">
        <v>144469</v>
      </c>
      <c r="E15" s="60">
        <v>59761</v>
      </c>
      <c r="F15" s="56">
        <f t="shared" si="0"/>
        <v>70.73838319541693</v>
      </c>
      <c r="G15" s="57">
        <v>0.9</v>
      </c>
      <c r="H15" s="58"/>
      <c r="P15" s="9"/>
    </row>
    <row r="16" spans="1:34" x14ac:dyDescent="0.2">
      <c r="A16" s="37"/>
      <c r="B16" s="59"/>
      <c r="C16" s="54" t="s">
        <v>54</v>
      </c>
      <c r="D16" s="60">
        <v>160178</v>
      </c>
      <c r="E16" s="60">
        <v>161511</v>
      </c>
      <c r="F16" s="56">
        <f t="shared" si="0"/>
        <v>49.792812312513021</v>
      </c>
      <c r="G16" s="57">
        <v>1.1000000000000001</v>
      </c>
      <c r="H16" s="58"/>
    </row>
    <row r="17" spans="1:23" x14ac:dyDescent="0.2">
      <c r="A17" s="37"/>
      <c r="B17" s="59"/>
      <c r="C17" s="54" t="s">
        <v>32</v>
      </c>
      <c r="D17" s="60">
        <v>140324</v>
      </c>
      <c r="E17" s="60">
        <v>102664</v>
      </c>
      <c r="F17" s="56">
        <f t="shared" si="0"/>
        <v>57.749353877557738</v>
      </c>
      <c r="G17" s="57">
        <v>1.1000000000000001</v>
      </c>
      <c r="H17" s="58"/>
    </row>
    <row r="18" spans="1:23" x14ac:dyDescent="0.2">
      <c r="A18" s="37"/>
      <c r="B18" s="59"/>
      <c r="C18" s="62"/>
      <c r="D18" s="57"/>
      <c r="E18" s="63" t="s">
        <v>1</v>
      </c>
      <c r="F18" s="64">
        <f>AVERAGE(F4:F17)</f>
        <v>60.14424874040651</v>
      </c>
      <c r="G18" s="57">
        <v>2</v>
      </c>
      <c r="H18" s="58"/>
    </row>
    <row r="19" spans="1:23" x14ac:dyDescent="0.2">
      <c r="A19" s="37"/>
      <c r="B19" s="59"/>
      <c r="C19" s="57"/>
      <c r="D19" s="57"/>
      <c r="E19" s="63" t="s">
        <v>2</v>
      </c>
      <c r="F19" s="64">
        <f>STDEV(F4:F17)/SQRT(COUNT(F4:F17))</f>
        <v>3.7525415709111791</v>
      </c>
      <c r="G19" s="57"/>
      <c r="H19" s="58"/>
    </row>
    <row r="20" spans="1:23" x14ac:dyDescent="0.2">
      <c r="A20" s="37"/>
      <c r="B20" s="59"/>
      <c r="C20" s="62"/>
      <c r="D20" s="57"/>
      <c r="E20" s="57"/>
      <c r="F20" s="56"/>
      <c r="G20" s="57"/>
      <c r="H20" s="58"/>
      <c r="K20" s="10"/>
    </row>
    <row r="21" spans="1:23" x14ac:dyDescent="0.2">
      <c r="A21" s="36"/>
      <c r="B21" s="59"/>
      <c r="C21" s="54" t="s">
        <v>14</v>
      </c>
      <c r="D21" s="60">
        <v>15082.75</v>
      </c>
      <c r="E21" s="60">
        <v>7691.75</v>
      </c>
      <c r="F21" s="56">
        <f t="shared" ref="F21:F33" si="1">D21*100/(D21+E21)</f>
        <v>66.226481371709582</v>
      </c>
      <c r="G21" s="57">
        <v>3</v>
      </c>
      <c r="H21" s="58"/>
      <c r="I21" s="9"/>
      <c r="K21" s="9"/>
      <c r="M21" s="9"/>
      <c r="N21" s="9"/>
      <c r="P21" s="9"/>
      <c r="R21" s="9"/>
      <c r="W21" s="9"/>
    </row>
    <row r="22" spans="1:23" x14ac:dyDescent="0.2">
      <c r="A22" s="37"/>
      <c r="B22" s="59"/>
      <c r="C22" s="54" t="s">
        <v>16</v>
      </c>
      <c r="D22" s="60">
        <v>13047.333333333334</v>
      </c>
      <c r="E22" s="60">
        <v>12718.666666666666</v>
      </c>
      <c r="F22" s="56">
        <f t="shared" si="1"/>
        <v>50.63779140469353</v>
      </c>
      <c r="G22" s="57">
        <v>3</v>
      </c>
      <c r="H22" s="58"/>
      <c r="I22" s="9"/>
      <c r="K22" s="9"/>
      <c r="M22" s="9"/>
      <c r="N22" s="9"/>
      <c r="P22" s="9"/>
      <c r="R22" s="9"/>
      <c r="W22" s="9"/>
    </row>
    <row r="23" spans="1:23" x14ac:dyDescent="0.2">
      <c r="A23" s="37"/>
      <c r="B23" s="59"/>
      <c r="C23" s="54" t="s">
        <v>18</v>
      </c>
      <c r="D23" s="60">
        <v>1392.1666666666667</v>
      </c>
      <c r="E23" s="60">
        <v>24272.666666666668</v>
      </c>
      <c r="F23" s="56">
        <f t="shared" si="1"/>
        <v>5.4244134321282695</v>
      </c>
      <c r="G23" s="57">
        <v>2.9</v>
      </c>
      <c r="H23" s="58"/>
      <c r="I23" s="9"/>
      <c r="K23" s="9"/>
      <c r="M23" s="9"/>
      <c r="N23" s="9"/>
      <c r="P23" s="9"/>
      <c r="R23" s="9"/>
      <c r="W23" s="9"/>
    </row>
    <row r="24" spans="1:23" x14ac:dyDescent="0.2">
      <c r="A24" s="37"/>
      <c r="B24" s="59"/>
      <c r="C24" s="54" t="s">
        <v>20</v>
      </c>
      <c r="D24" s="60">
        <v>20408.75</v>
      </c>
      <c r="E24" s="60">
        <v>8987</v>
      </c>
      <c r="F24" s="56">
        <f t="shared" si="1"/>
        <v>69.427553302773362</v>
      </c>
      <c r="G24" s="57">
        <v>3</v>
      </c>
      <c r="H24" s="58"/>
      <c r="I24" s="9"/>
      <c r="K24" s="9"/>
      <c r="M24" s="9"/>
      <c r="N24" s="9"/>
      <c r="P24" s="9"/>
      <c r="R24" s="9"/>
      <c r="W24" s="9"/>
    </row>
    <row r="25" spans="1:23" x14ac:dyDescent="0.2">
      <c r="A25" s="37"/>
      <c r="B25" s="59"/>
      <c r="C25" s="54" t="s">
        <v>22</v>
      </c>
      <c r="D25" s="60">
        <v>5377.666666666667</v>
      </c>
      <c r="E25" s="60">
        <v>17358.333333333332</v>
      </c>
      <c r="F25" s="56">
        <f t="shared" si="1"/>
        <v>23.652650715458602</v>
      </c>
      <c r="G25" s="57">
        <v>3</v>
      </c>
      <c r="H25" s="58"/>
      <c r="I25" s="9"/>
      <c r="K25" s="9"/>
      <c r="M25" s="9"/>
      <c r="N25" s="9"/>
      <c r="P25" s="9"/>
      <c r="R25" s="9"/>
      <c r="W25" s="9"/>
    </row>
    <row r="26" spans="1:23" x14ac:dyDescent="0.2">
      <c r="A26" s="37"/>
      <c r="B26" s="59"/>
      <c r="C26" s="54" t="s">
        <v>35</v>
      </c>
      <c r="D26" s="60">
        <v>4731.25</v>
      </c>
      <c r="E26" s="60">
        <v>26136</v>
      </c>
      <c r="F26" s="56">
        <f t="shared" si="1"/>
        <v>15.327734087098786</v>
      </c>
      <c r="G26" s="57">
        <v>3</v>
      </c>
      <c r="H26" s="58"/>
      <c r="I26" s="9"/>
      <c r="K26" s="9"/>
      <c r="M26" s="9"/>
      <c r="N26" s="9"/>
      <c r="P26" s="9"/>
      <c r="R26" s="9"/>
      <c r="W26" s="9"/>
    </row>
    <row r="27" spans="1:23" x14ac:dyDescent="0.2">
      <c r="A27" s="37"/>
      <c r="B27" s="59"/>
      <c r="C27" s="54" t="s">
        <v>36</v>
      </c>
      <c r="D27" s="60">
        <v>6653.5</v>
      </c>
      <c r="E27" s="60">
        <v>27906.75</v>
      </c>
      <c r="F27" s="56">
        <f t="shared" si="1"/>
        <v>19.251886198739882</v>
      </c>
      <c r="G27" s="57">
        <v>3.1</v>
      </c>
      <c r="H27" s="58"/>
      <c r="I27" s="9"/>
      <c r="K27" s="9"/>
      <c r="M27" s="9"/>
      <c r="N27" s="9"/>
      <c r="P27" s="9"/>
      <c r="R27" s="9"/>
      <c r="W27" s="9"/>
    </row>
    <row r="28" spans="1:23" x14ac:dyDescent="0.2">
      <c r="A28" s="37"/>
      <c r="B28" s="59"/>
      <c r="C28" s="54" t="s">
        <v>37</v>
      </c>
      <c r="D28" s="60">
        <v>6822.5</v>
      </c>
      <c r="E28" s="60">
        <v>23584.166666666668</v>
      </c>
      <c r="F28" s="56">
        <f t="shared" si="1"/>
        <v>22.437513703135277</v>
      </c>
      <c r="G28" s="57">
        <v>3.1</v>
      </c>
      <c r="H28" s="58"/>
      <c r="I28" s="9"/>
      <c r="K28" s="9"/>
      <c r="M28" s="9"/>
      <c r="N28" s="9"/>
      <c r="P28" s="9"/>
      <c r="R28" s="9"/>
      <c r="W28" s="9"/>
    </row>
    <row r="29" spans="1:23" x14ac:dyDescent="0.2">
      <c r="A29" s="37"/>
      <c r="B29" s="59"/>
      <c r="C29" s="54" t="s">
        <v>38</v>
      </c>
      <c r="D29" s="55">
        <v>1486.1428571428571</v>
      </c>
      <c r="E29" s="55">
        <v>22560.857142857141</v>
      </c>
      <c r="F29" s="56">
        <f t="shared" si="1"/>
        <v>6.1801590932043791</v>
      </c>
      <c r="G29" s="57">
        <v>3.1</v>
      </c>
      <c r="H29" s="58"/>
      <c r="I29" s="9"/>
      <c r="K29" s="9"/>
      <c r="M29" s="9"/>
      <c r="N29" s="9"/>
      <c r="P29" s="9"/>
    </row>
    <row r="30" spans="1:23" x14ac:dyDescent="0.2">
      <c r="A30" s="37"/>
      <c r="B30" s="59"/>
      <c r="C30" s="54" t="s">
        <v>39</v>
      </c>
      <c r="D30" s="55">
        <v>51615</v>
      </c>
      <c r="E30" s="55">
        <v>144573</v>
      </c>
      <c r="F30" s="56">
        <f t="shared" si="1"/>
        <v>26.308948559544927</v>
      </c>
      <c r="G30" s="57">
        <v>3</v>
      </c>
      <c r="H30" s="58"/>
      <c r="I30" s="9"/>
      <c r="K30" s="9"/>
      <c r="M30" s="9"/>
      <c r="P30" s="9"/>
    </row>
    <row r="31" spans="1:23" x14ac:dyDescent="0.2">
      <c r="A31" s="37"/>
      <c r="B31" s="59"/>
      <c r="C31" s="54" t="s">
        <v>40</v>
      </c>
      <c r="D31" s="60">
        <v>64990</v>
      </c>
      <c r="E31" s="60">
        <v>149856</v>
      </c>
      <c r="F31" s="56">
        <f t="shared" si="1"/>
        <v>30.249574113551102</v>
      </c>
      <c r="G31" s="57">
        <v>3</v>
      </c>
      <c r="H31" s="58"/>
      <c r="I31" s="9"/>
      <c r="K31" s="9"/>
      <c r="M31" s="9"/>
      <c r="P31" s="9"/>
    </row>
    <row r="32" spans="1:23" x14ac:dyDescent="0.2">
      <c r="A32" s="37"/>
      <c r="B32" s="59"/>
      <c r="C32" s="54" t="s">
        <v>41</v>
      </c>
      <c r="D32" s="60">
        <v>38414</v>
      </c>
      <c r="E32" s="60">
        <v>152535</v>
      </c>
      <c r="F32" s="56">
        <f t="shared" si="1"/>
        <v>20.11741355021498</v>
      </c>
      <c r="G32" s="57">
        <v>3</v>
      </c>
      <c r="H32" s="71" t="s">
        <v>11</v>
      </c>
      <c r="I32" s="9"/>
      <c r="K32" s="9"/>
      <c r="M32" s="9"/>
      <c r="P32" s="9"/>
    </row>
    <row r="33" spans="1:16" x14ac:dyDescent="0.2">
      <c r="A33" s="37"/>
      <c r="B33" s="59"/>
      <c r="C33" s="54" t="s">
        <v>55</v>
      </c>
      <c r="D33" s="55">
        <v>60948</v>
      </c>
      <c r="E33" s="55">
        <v>235440</v>
      </c>
      <c r="F33" s="65">
        <f t="shared" si="1"/>
        <v>20.563585570266003</v>
      </c>
      <c r="G33" s="57">
        <v>2.9</v>
      </c>
      <c r="H33" s="72">
        <f>TTEST(F4:F17,F21:F33,2,2)</f>
        <v>9.4966394531399641E-5</v>
      </c>
      <c r="I33" s="9"/>
    </row>
    <row r="34" spans="1:16" x14ac:dyDescent="0.2">
      <c r="A34" s="37"/>
      <c r="B34" s="59"/>
      <c r="C34" s="62"/>
      <c r="D34" s="57"/>
      <c r="E34" s="63" t="s">
        <v>1</v>
      </c>
      <c r="F34" s="64">
        <f>AVERAGE(F21:F33)</f>
        <v>28.908131161732207</v>
      </c>
      <c r="G34" s="57">
        <v>4</v>
      </c>
      <c r="H34" s="58"/>
      <c r="K34" s="9"/>
      <c r="M34" s="9"/>
      <c r="P34" s="9"/>
    </row>
    <row r="35" spans="1:16" ht="12" thickBot="1" x14ac:dyDescent="0.25">
      <c r="A35" s="37"/>
      <c r="B35" s="66"/>
      <c r="C35" s="67"/>
      <c r="D35" s="67"/>
      <c r="E35" s="68" t="s">
        <v>2</v>
      </c>
      <c r="F35" s="69">
        <f>STDEV(F21:F33)/SQRT(COUNT(F21:F33))</f>
        <v>5.7049962770033948</v>
      </c>
      <c r="G35" s="67"/>
      <c r="H35" s="70"/>
      <c r="I35" s="9"/>
      <c r="K35" s="9"/>
      <c r="M35" s="9"/>
      <c r="P35" s="9"/>
    </row>
    <row r="36" spans="1:16" x14ac:dyDescent="0.2">
      <c r="A36" s="37"/>
      <c r="I36" s="9"/>
    </row>
    <row r="37" spans="1:16" x14ac:dyDescent="0.2">
      <c r="A37" s="37"/>
    </row>
    <row r="38" spans="1:16" ht="12" thickBot="1" x14ac:dyDescent="0.25">
      <c r="A38" s="37"/>
    </row>
    <row r="39" spans="1:16" x14ac:dyDescent="0.2">
      <c r="A39" s="37"/>
      <c r="B39" s="35" t="s">
        <v>75</v>
      </c>
      <c r="C39" s="73"/>
      <c r="D39" s="51" t="s">
        <v>4</v>
      </c>
      <c r="E39" s="51" t="s">
        <v>5</v>
      </c>
      <c r="F39" s="51" t="s">
        <v>6</v>
      </c>
      <c r="G39" s="51" t="s">
        <v>7</v>
      </c>
      <c r="H39" s="52"/>
    </row>
    <row r="40" spans="1:16" x14ac:dyDescent="0.2">
      <c r="A40" s="37"/>
      <c r="B40" s="36" t="s">
        <v>62</v>
      </c>
      <c r="C40" s="54" t="s">
        <v>13</v>
      </c>
      <c r="D40" s="74">
        <v>137942</v>
      </c>
      <c r="E40" s="74">
        <v>49996</v>
      </c>
      <c r="F40" s="56">
        <f>D40*100/(D40+E40)</f>
        <v>73.397609850056938</v>
      </c>
      <c r="G40" s="57">
        <v>1</v>
      </c>
      <c r="H40" s="58"/>
    </row>
    <row r="41" spans="1:16" x14ac:dyDescent="0.2">
      <c r="A41" s="37"/>
      <c r="B41" s="59"/>
      <c r="C41" s="54" t="s">
        <v>15</v>
      </c>
      <c r="D41" s="75">
        <v>81354</v>
      </c>
      <c r="E41" s="75">
        <v>127286</v>
      </c>
      <c r="F41" s="56">
        <f t="shared" ref="F41:F43" si="2">D41*100/(D41+E41)</f>
        <v>38.992523006134967</v>
      </c>
      <c r="G41" s="57">
        <v>1</v>
      </c>
      <c r="H41" s="58"/>
    </row>
    <row r="42" spans="1:16" x14ac:dyDescent="0.2">
      <c r="A42" s="37"/>
      <c r="B42" s="59"/>
      <c r="C42" s="54" t="s">
        <v>17</v>
      </c>
      <c r="D42" s="75">
        <v>115950</v>
      </c>
      <c r="E42" s="75">
        <v>111847</v>
      </c>
      <c r="F42" s="56">
        <f t="shared" si="2"/>
        <v>50.900582536205484</v>
      </c>
      <c r="G42" s="57">
        <v>1</v>
      </c>
      <c r="H42" s="58"/>
    </row>
    <row r="43" spans="1:16" x14ac:dyDescent="0.2">
      <c r="A43" s="37"/>
      <c r="B43" s="59"/>
      <c r="C43" s="54" t="s">
        <v>19</v>
      </c>
      <c r="D43" s="75">
        <v>125129</v>
      </c>
      <c r="E43" s="75">
        <v>68747</v>
      </c>
      <c r="F43" s="56">
        <f t="shared" si="2"/>
        <v>64.540737378530608</v>
      </c>
      <c r="G43" s="57">
        <v>1</v>
      </c>
      <c r="H43" s="58"/>
    </row>
    <row r="44" spans="1:16" x14ac:dyDescent="0.2">
      <c r="A44" s="37"/>
      <c r="B44" s="59"/>
      <c r="C44" s="76"/>
      <c r="D44" s="75"/>
      <c r="E44" s="63" t="s">
        <v>1</v>
      </c>
      <c r="F44" s="64">
        <f>AVERAGE(F39:F43)</f>
        <v>56.957863192732006</v>
      </c>
      <c r="G44" s="57">
        <v>2</v>
      </c>
      <c r="H44" s="58"/>
    </row>
    <row r="45" spans="1:16" x14ac:dyDescent="0.2">
      <c r="A45" s="43"/>
      <c r="B45" s="59"/>
      <c r="C45" s="77"/>
      <c r="D45" s="75"/>
      <c r="E45" s="63" t="s">
        <v>2</v>
      </c>
      <c r="F45" s="64">
        <f>STDEV(F39:F43)/SQRT(4)</f>
        <v>7.5675257297589402</v>
      </c>
      <c r="G45" s="57"/>
      <c r="H45" s="58"/>
    </row>
    <row r="46" spans="1:16" x14ac:dyDescent="0.2">
      <c r="A46" s="43"/>
      <c r="B46" s="59"/>
      <c r="C46" s="74"/>
      <c r="D46" s="78"/>
      <c r="E46" s="78"/>
      <c r="F46" s="79"/>
      <c r="G46" s="57"/>
      <c r="H46" s="58"/>
    </row>
    <row r="47" spans="1:16" x14ac:dyDescent="0.2">
      <c r="A47" s="43"/>
      <c r="B47" s="59"/>
      <c r="C47" s="54" t="s">
        <v>14</v>
      </c>
      <c r="D47" s="74">
        <v>39977</v>
      </c>
      <c r="E47" s="74">
        <v>159337</v>
      </c>
      <c r="F47" s="56">
        <f>D47*100/(D47+E47)</f>
        <v>20.05729652708791</v>
      </c>
      <c r="G47" s="57">
        <v>3</v>
      </c>
      <c r="H47" s="58"/>
    </row>
    <row r="48" spans="1:16" x14ac:dyDescent="0.2">
      <c r="A48" s="43"/>
      <c r="B48" s="59"/>
      <c r="C48" s="54" t="s">
        <v>16</v>
      </c>
      <c r="D48" s="75">
        <v>134097</v>
      </c>
      <c r="E48" s="75">
        <v>36607</v>
      </c>
      <c r="F48" s="56">
        <f t="shared" ref="F48:F50" si="3">D48*100/(D48+E48)</f>
        <v>78.555276970662661</v>
      </c>
      <c r="G48" s="57">
        <v>3</v>
      </c>
      <c r="H48" s="58"/>
    </row>
    <row r="49" spans="1:9" x14ac:dyDescent="0.2">
      <c r="A49" s="43"/>
      <c r="B49" s="59"/>
      <c r="C49" s="54" t="s">
        <v>18</v>
      </c>
      <c r="D49" s="75">
        <v>134353</v>
      </c>
      <c r="E49" s="75">
        <v>64227</v>
      </c>
      <c r="F49" s="56">
        <f t="shared" si="3"/>
        <v>67.656863732500753</v>
      </c>
      <c r="G49" s="57">
        <v>3</v>
      </c>
      <c r="H49" s="58"/>
    </row>
    <row r="50" spans="1:9" x14ac:dyDescent="0.2">
      <c r="A50" s="45"/>
      <c r="B50" s="59"/>
      <c r="C50" s="54" t="s">
        <v>20</v>
      </c>
      <c r="D50" s="75">
        <v>134697</v>
      </c>
      <c r="E50" s="75">
        <v>93814</v>
      </c>
      <c r="F50" s="56">
        <f t="shared" si="3"/>
        <v>58.945521222173113</v>
      </c>
      <c r="G50" s="57">
        <v>3</v>
      </c>
      <c r="H50" s="71" t="s">
        <v>11</v>
      </c>
    </row>
    <row r="51" spans="1:9" x14ac:dyDescent="0.2">
      <c r="A51" s="45"/>
      <c r="B51" s="59"/>
      <c r="C51" s="74"/>
      <c r="D51" s="75"/>
      <c r="E51" s="63" t="s">
        <v>1</v>
      </c>
      <c r="F51" s="64">
        <f>AVERAGE(F47:F50)</f>
        <v>56.30373961310611</v>
      </c>
      <c r="G51" s="57">
        <v>4</v>
      </c>
      <c r="H51" s="72">
        <f>TTEST(F40:F43,F47:F50,2,2)</f>
        <v>0.96620386738684905</v>
      </c>
    </row>
    <row r="52" spans="1:9" ht="12" thickBot="1" x14ac:dyDescent="0.25">
      <c r="A52" s="43"/>
      <c r="B52" s="66"/>
      <c r="C52" s="80"/>
      <c r="D52" s="81"/>
      <c r="E52" s="68" t="s">
        <v>2</v>
      </c>
      <c r="F52" s="69">
        <f>STDEV(F47:F50)/SQRT(4)</f>
        <v>12.730566852079148</v>
      </c>
      <c r="G52" s="67"/>
      <c r="H52" s="70"/>
    </row>
    <row r="53" spans="1:9" x14ac:dyDescent="0.2">
      <c r="A53" s="43"/>
    </row>
    <row r="54" spans="1:9" x14ac:dyDescent="0.2">
      <c r="A54" s="43"/>
    </row>
    <row r="55" spans="1:9" ht="12" thickBot="1" x14ac:dyDescent="0.25">
      <c r="A55" s="43"/>
    </row>
    <row r="56" spans="1:9" x14ac:dyDescent="0.2">
      <c r="A56" s="43"/>
      <c r="B56" s="41" t="s">
        <v>76</v>
      </c>
      <c r="C56" s="42"/>
      <c r="D56" s="51" t="s">
        <v>4</v>
      </c>
      <c r="E56" s="51" t="s">
        <v>5</v>
      </c>
      <c r="F56" s="51" t="s">
        <v>6</v>
      </c>
      <c r="G56" s="51" t="s">
        <v>7</v>
      </c>
      <c r="H56" s="52"/>
      <c r="I56" s="57"/>
    </row>
    <row r="57" spans="1:9" x14ac:dyDescent="0.2">
      <c r="A57" s="43"/>
      <c r="B57" s="45" t="s">
        <v>63</v>
      </c>
      <c r="C57" s="46" t="s">
        <v>13</v>
      </c>
      <c r="D57" s="49">
        <v>231163</v>
      </c>
      <c r="E57" s="49">
        <v>71243</v>
      </c>
      <c r="F57" s="56">
        <f>D57*100/(D57+E57)</f>
        <v>76.441274313340344</v>
      </c>
      <c r="G57" s="57">
        <v>1</v>
      </c>
      <c r="H57" s="58"/>
      <c r="I57" s="57"/>
    </row>
    <row r="58" spans="1:9" x14ac:dyDescent="0.2">
      <c r="A58" s="43"/>
      <c r="B58" s="59"/>
      <c r="C58" s="46" t="s">
        <v>15</v>
      </c>
      <c r="D58" s="49">
        <v>227130</v>
      </c>
      <c r="E58" s="49">
        <v>89220</v>
      </c>
      <c r="F58" s="56">
        <f t="shared" ref="F58:F59" si="4">D58*100/(D58+E58)</f>
        <v>71.797060218112847</v>
      </c>
      <c r="G58" s="57">
        <v>1</v>
      </c>
      <c r="H58" s="58"/>
      <c r="I58" s="57"/>
    </row>
    <row r="59" spans="1:9" x14ac:dyDescent="0.2">
      <c r="A59" s="43"/>
      <c r="B59" s="59"/>
      <c r="C59" s="46" t="s">
        <v>17</v>
      </c>
      <c r="D59" s="49">
        <v>258705</v>
      </c>
      <c r="E59" s="49">
        <v>63407</v>
      </c>
      <c r="F59" s="56">
        <f t="shared" si="4"/>
        <v>80.315231969004572</v>
      </c>
      <c r="G59" s="57">
        <v>1</v>
      </c>
      <c r="H59" s="58"/>
      <c r="I59" s="57"/>
    </row>
    <row r="60" spans="1:9" x14ac:dyDescent="0.2">
      <c r="A60" s="43"/>
      <c r="B60" s="59"/>
      <c r="C60" s="44"/>
      <c r="D60" s="57"/>
      <c r="E60" s="63" t="s">
        <v>1</v>
      </c>
      <c r="F60" s="64">
        <f>AVERAGE(F57:F59)</f>
        <v>76.184522166819249</v>
      </c>
      <c r="G60" s="57">
        <v>2</v>
      </c>
      <c r="H60" s="58"/>
      <c r="I60" s="57"/>
    </row>
    <row r="61" spans="1:9" x14ac:dyDescent="0.2">
      <c r="A61" s="43"/>
      <c r="B61" s="59"/>
      <c r="C61" s="44"/>
      <c r="D61" s="79"/>
      <c r="E61" s="63" t="s">
        <v>2</v>
      </c>
      <c r="F61" s="64">
        <f>STDEV(F57:F59)/SQRT(3)</f>
        <v>2.4623331580014267</v>
      </c>
      <c r="G61" s="57"/>
      <c r="H61" s="58"/>
      <c r="I61" s="57"/>
    </row>
    <row r="62" spans="1:9" x14ac:dyDescent="0.2">
      <c r="B62" s="59"/>
      <c r="C62" s="57"/>
      <c r="D62" s="57"/>
      <c r="E62" s="57"/>
      <c r="F62" s="57"/>
      <c r="G62" s="57"/>
      <c r="H62" s="58"/>
      <c r="I62" s="57"/>
    </row>
    <row r="63" spans="1:9" x14ac:dyDescent="0.2">
      <c r="B63" s="59"/>
      <c r="C63" s="46" t="s">
        <v>14</v>
      </c>
      <c r="D63" s="57">
        <v>241670</v>
      </c>
      <c r="E63" s="57">
        <v>121323</v>
      </c>
      <c r="F63" s="56">
        <f>D63*100/(D63+E63)</f>
        <v>66.577041430551006</v>
      </c>
      <c r="G63" s="57">
        <v>3</v>
      </c>
      <c r="H63" s="58"/>
      <c r="I63" s="57"/>
    </row>
    <row r="64" spans="1:9" x14ac:dyDescent="0.2">
      <c r="A64" s="43"/>
      <c r="B64" s="59"/>
      <c r="C64" s="46" t="s">
        <v>16</v>
      </c>
      <c r="D64" s="57">
        <v>221814</v>
      </c>
      <c r="E64" s="57">
        <v>95580</v>
      </c>
      <c r="F64" s="56">
        <f t="shared" ref="F64:F67" si="5">D64*100/(D64+E64)</f>
        <v>69.886009187319232</v>
      </c>
      <c r="G64" s="57">
        <v>3</v>
      </c>
      <c r="H64" s="58"/>
      <c r="I64" s="57"/>
    </row>
    <row r="65" spans="1:28" x14ac:dyDescent="0.2">
      <c r="A65" s="32"/>
      <c r="B65" s="59"/>
      <c r="C65" s="46" t="s">
        <v>18</v>
      </c>
      <c r="D65" s="57">
        <v>244599</v>
      </c>
      <c r="E65" s="57">
        <v>49908</v>
      </c>
      <c r="F65" s="56">
        <f t="shared" si="5"/>
        <v>83.053713494076547</v>
      </c>
      <c r="G65" s="57">
        <v>3</v>
      </c>
      <c r="H65" s="58"/>
      <c r="I65" s="57"/>
    </row>
    <row r="66" spans="1:28" x14ac:dyDescent="0.2">
      <c r="A66" s="43"/>
      <c r="B66" s="59"/>
      <c r="C66" s="46" t="s">
        <v>20</v>
      </c>
      <c r="D66" s="57">
        <v>143634</v>
      </c>
      <c r="E66" s="57">
        <v>36948</v>
      </c>
      <c r="F66" s="56">
        <f t="shared" si="5"/>
        <v>79.53948898561319</v>
      </c>
      <c r="G66" s="57">
        <v>3</v>
      </c>
      <c r="H66" s="58"/>
      <c r="I66" s="57"/>
    </row>
    <row r="67" spans="1:28" x14ac:dyDescent="0.2">
      <c r="A67" s="45"/>
      <c r="B67" s="59"/>
      <c r="C67" s="46" t="s">
        <v>22</v>
      </c>
      <c r="D67" s="57">
        <v>150382</v>
      </c>
      <c r="E67" s="57">
        <v>68053</v>
      </c>
      <c r="F67" s="56">
        <f t="shared" si="5"/>
        <v>68.8451942225376</v>
      </c>
      <c r="G67" s="57">
        <v>3</v>
      </c>
      <c r="H67" s="71" t="s">
        <v>11</v>
      </c>
      <c r="I67" s="57"/>
    </row>
    <row r="68" spans="1:28" x14ac:dyDescent="0.2">
      <c r="A68" s="43"/>
      <c r="B68" s="59"/>
      <c r="C68" s="62"/>
      <c r="D68" s="57"/>
      <c r="E68" s="63" t="s">
        <v>1</v>
      </c>
      <c r="F68" s="64">
        <f>AVERAGE(F63:F67)</f>
        <v>73.580289464019515</v>
      </c>
      <c r="G68" s="57">
        <v>4</v>
      </c>
      <c r="H68" s="72">
        <f>TTEST(F57:F59,F63:F67,2,2)</f>
        <v>0.59827426441686571</v>
      </c>
      <c r="I68" s="57"/>
    </row>
    <row r="69" spans="1:28" ht="12" thickBot="1" x14ac:dyDescent="0.25">
      <c r="A69" s="45"/>
      <c r="B69" s="66"/>
      <c r="C69" s="82"/>
      <c r="D69" s="67"/>
      <c r="E69" s="68" t="s">
        <v>2</v>
      </c>
      <c r="F69" s="69">
        <f>STDEV(F63:F67)/SQRT(5)</f>
        <v>3.2432401893663858</v>
      </c>
      <c r="G69" s="67"/>
      <c r="H69" s="70"/>
      <c r="I69" s="57"/>
    </row>
    <row r="70" spans="1:28" x14ac:dyDescent="0.2">
      <c r="A70" s="43"/>
      <c r="B70" s="57"/>
      <c r="C70" s="57"/>
      <c r="D70" s="57"/>
      <c r="E70" s="57"/>
      <c r="F70" s="57"/>
      <c r="G70" s="57"/>
      <c r="H70" s="57"/>
      <c r="I70" s="57"/>
    </row>
    <row r="71" spans="1:28" x14ac:dyDescent="0.2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</row>
    <row r="72" spans="1:28" x14ac:dyDescent="0.2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</row>
  </sheetData>
  <mergeCells count="1">
    <mergeCell ref="Z11:AG11"/>
  </mergeCells>
  <phoneticPr fontId="23" type="noConversion"/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3968A-6003-4D3E-9382-2E3318CEC391}">
  <dimension ref="A1:F28"/>
  <sheetViews>
    <sheetView zoomScale="85" zoomScaleNormal="85" workbookViewId="0">
      <selection activeCell="J17" sqref="J17"/>
    </sheetView>
  </sheetViews>
  <sheetFormatPr defaultColWidth="9.140625" defaultRowHeight="11.25" x14ac:dyDescent="0.2"/>
  <cols>
    <col min="1" max="1" width="9.140625" style="1"/>
    <col min="2" max="2" width="8.7109375" style="1" bestFit="1" customWidth="1"/>
    <col min="3" max="3" width="18.5703125" style="1" bestFit="1" customWidth="1"/>
    <col min="4" max="4" width="8.5703125" style="1" bestFit="1" customWidth="1"/>
    <col min="5" max="6" width="10.42578125" style="1" bestFit="1" customWidth="1"/>
    <col min="7" max="8" width="9.140625" style="1"/>
    <col min="9" max="9" width="10.42578125" style="1" bestFit="1" customWidth="1"/>
    <col min="10" max="10" width="18.5703125" style="1" bestFit="1" customWidth="1"/>
    <col min="11" max="11" width="17.28515625" style="1" bestFit="1" customWidth="1"/>
    <col min="12" max="12" width="8.5703125" style="1" bestFit="1" customWidth="1"/>
    <col min="13" max="16384" width="9.140625" style="1"/>
  </cols>
  <sheetData>
    <row r="1" spans="1:6" x14ac:dyDescent="0.2">
      <c r="A1" s="13" t="s">
        <v>48</v>
      </c>
    </row>
    <row r="3" spans="1:6" x14ac:dyDescent="0.2">
      <c r="B3" s="8" t="s">
        <v>77</v>
      </c>
      <c r="C3" s="8" t="s">
        <v>68</v>
      </c>
    </row>
    <row r="4" spans="1:6" x14ac:dyDescent="0.2">
      <c r="C4" s="83" t="s">
        <v>8</v>
      </c>
      <c r="D4" s="83" t="s">
        <v>9</v>
      </c>
    </row>
    <row r="5" spans="1:6" x14ac:dyDescent="0.2">
      <c r="C5" s="11">
        <v>0.16718861803482374</v>
      </c>
      <c r="D5" s="11">
        <v>0.36009049102906393</v>
      </c>
    </row>
    <row r="6" spans="1:6" x14ac:dyDescent="0.2">
      <c r="C6" s="11">
        <v>0.24865563483465059</v>
      </c>
      <c r="D6" s="11">
        <v>0.2881964949943906</v>
      </c>
      <c r="F6" s="23"/>
    </row>
    <row r="7" spans="1:6" x14ac:dyDescent="0.2">
      <c r="C7" s="11">
        <v>0.13548641274973167</v>
      </c>
      <c r="D7" s="11">
        <v>0.27851336271587812</v>
      </c>
      <c r="F7" s="23"/>
    </row>
    <row r="8" spans="1:6" x14ac:dyDescent="0.2">
      <c r="C8" s="11">
        <v>0.36198029137091503</v>
      </c>
      <c r="D8" s="11">
        <v>0.87053687625742104</v>
      </c>
      <c r="F8" s="23"/>
    </row>
    <row r="9" spans="1:6" x14ac:dyDescent="0.2">
      <c r="C9" s="11">
        <v>0.2328958436275177</v>
      </c>
      <c r="D9" s="11">
        <v>0.72501441668235511</v>
      </c>
      <c r="F9" s="23"/>
    </row>
    <row r="10" spans="1:6" x14ac:dyDescent="0.2">
      <c r="C10" s="11">
        <v>0.31887882204215251</v>
      </c>
      <c r="D10" s="11">
        <v>0.84848674319835449</v>
      </c>
      <c r="F10" s="23"/>
    </row>
    <row r="11" spans="1:6" x14ac:dyDescent="0.2">
      <c r="B11" s="25" t="s">
        <v>12</v>
      </c>
      <c r="C11" s="26">
        <f>AVERAGE(C5:C10)</f>
        <v>0.24418093710996522</v>
      </c>
      <c r="D11" s="26">
        <f>AVERAGE(D5:D10)</f>
        <v>0.56180639747957717</v>
      </c>
      <c r="F11" s="23"/>
    </row>
    <row r="12" spans="1:6" ht="14.25" customHeight="1" x14ac:dyDescent="0.2">
      <c r="B12" s="25" t="s">
        <v>2</v>
      </c>
      <c r="C12" s="26">
        <f>STDEV(C5:C10)/SQRT(6)</f>
        <v>3.5282741274235717E-2</v>
      </c>
      <c r="D12" s="26">
        <f>STDEV(D5:D10)/SQRT(6)</f>
        <v>0.11546191520420068</v>
      </c>
      <c r="F12" s="23"/>
    </row>
    <row r="13" spans="1:6" ht="13.5" customHeight="1" x14ac:dyDescent="0.2">
      <c r="B13" s="25" t="s">
        <v>11</v>
      </c>
      <c r="C13" s="84">
        <f>TTEST(C5:C10,D5:D10,2,1)</f>
        <v>1.5755697610124669E-2</v>
      </c>
      <c r="D13" s="27"/>
      <c r="F13" s="23"/>
    </row>
    <row r="14" spans="1:6" x14ac:dyDescent="0.2">
      <c r="F14" s="23"/>
    </row>
    <row r="16" spans="1:6" x14ac:dyDescent="0.2">
      <c r="B16" s="25"/>
      <c r="C16" s="26"/>
      <c r="D16" s="27"/>
    </row>
    <row r="17" spans="2:6" x14ac:dyDescent="0.2">
      <c r="B17" s="8" t="s">
        <v>78</v>
      </c>
      <c r="C17" s="8" t="s">
        <v>71</v>
      </c>
      <c r="D17" s="27"/>
    </row>
    <row r="18" spans="2:6" x14ac:dyDescent="0.2">
      <c r="B18" s="25"/>
      <c r="C18" s="8" t="s">
        <v>57</v>
      </c>
      <c r="D18" s="8" t="s">
        <v>56</v>
      </c>
      <c r="E18" s="8" t="s">
        <v>45</v>
      </c>
      <c r="F18" s="8" t="s">
        <v>47</v>
      </c>
    </row>
    <row r="19" spans="2:6" x14ac:dyDescent="0.2">
      <c r="C19" s="12">
        <v>3.1300953767989554</v>
      </c>
      <c r="D19" s="12">
        <v>3.5314001756236095</v>
      </c>
    </row>
    <row r="20" spans="2:6" x14ac:dyDescent="0.2">
      <c r="C20" s="12">
        <v>3.6272403061098935</v>
      </c>
      <c r="D20" s="12">
        <v>3.2607776669448656</v>
      </c>
    </row>
    <row r="21" spans="2:6" x14ac:dyDescent="0.2">
      <c r="C21" s="12">
        <v>3.012381174942143</v>
      </c>
      <c r="D21" s="12">
        <v>3.6547763176730643</v>
      </c>
    </row>
    <row r="22" spans="2:6" x14ac:dyDescent="0.2">
      <c r="B22" s="25" t="s">
        <v>72</v>
      </c>
      <c r="C22" s="85">
        <v>6.4166416304729825</v>
      </c>
      <c r="D22" s="86">
        <v>4.1021290713918752</v>
      </c>
      <c r="E22" s="12">
        <v>4.4206722031499188</v>
      </c>
      <c r="F22" s="12">
        <v>2.5962792121544291</v>
      </c>
    </row>
    <row r="23" spans="2:6" x14ac:dyDescent="0.2">
      <c r="B23" s="25"/>
      <c r="C23" s="85">
        <v>5.027159763977207</v>
      </c>
      <c r="D23" s="86">
        <v>5.4801644488986758</v>
      </c>
      <c r="E23" s="12">
        <v>3.6127946751138551</v>
      </c>
      <c r="F23" s="12">
        <v>3.1968172273316946</v>
      </c>
    </row>
    <row r="24" spans="2:6" x14ac:dyDescent="0.2">
      <c r="B24" s="25"/>
      <c r="C24" s="85">
        <v>6.5136656358101153</v>
      </c>
      <c r="D24" s="86">
        <v>3.5862945512844138</v>
      </c>
      <c r="E24" s="12">
        <v>4.3106844324126836</v>
      </c>
      <c r="F24" s="12">
        <v>1.5611798813809958</v>
      </c>
    </row>
    <row r="25" spans="2:6" x14ac:dyDescent="0.2">
      <c r="B25" s="25" t="s">
        <v>12</v>
      </c>
      <c r="C25" s="26">
        <f>AVERAGE(C19:C24)</f>
        <v>4.6211973146852161</v>
      </c>
      <c r="D25" s="26">
        <f>AVERAGE(D19:D24)</f>
        <v>3.9359237053027507</v>
      </c>
      <c r="E25" s="26">
        <f>AVERAGE(E22:E24)</f>
        <v>4.114717103558819</v>
      </c>
      <c r="F25" s="26">
        <f>AVERAGE(F22:F24)</f>
        <v>2.4514254402890399</v>
      </c>
    </row>
    <row r="26" spans="2:6" x14ac:dyDescent="0.2">
      <c r="B26" s="25" t="s">
        <v>2</v>
      </c>
      <c r="C26" s="26">
        <f>STDEV(C19:C24)/SQRT(6)</f>
        <v>0.6524182463050574</v>
      </c>
      <c r="D26" s="26">
        <f>STDEV(D19:D24)/SQRT(6)</f>
        <v>0.32828085313155764</v>
      </c>
      <c r="E26" s="26">
        <f>STDEV(E22:E24)/SQRT(3)</f>
        <v>0.25296173660589077</v>
      </c>
      <c r="F26" s="26">
        <f>STDEV(F22:F24)/SQRT(3)</f>
        <v>0.47769039599754881</v>
      </c>
    </row>
    <row r="27" spans="2:6" x14ac:dyDescent="0.2">
      <c r="B27" s="25" t="s">
        <v>11</v>
      </c>
      <c r="C27" s="26">
        <f>TTEST(C19:C24,D19:D24,2,1)</f>
        <v>0.32844366770640065</v>
      </c>
      <c r="D27" s="27"/>
      <c r="E27" s="26">
        <f>TTEST(E22:E24,F22:F24,2,1)</f>
        <v>0.13378145398330743</v>
      </c>
    </row>
    <row r="28" spans="2:6" x14ac:dyDescent="0.2">
      <c r="B28" s="17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67F74-EA95-4A7A-91EB-20C36F46276A}">
  <dimension ref="A1:U18"/>
  <sheetViews>
    <sheetView zoomScale="85" zoomScaleNormal="85" workbookViewId="0">
      <selection activeCell="X10" sqref="X10"/>
    </sheetView>
  </sheetViews>
  <sheetFormatPr defaultColWidth="9.140625" defaultRowHeight="11.25" x14ac:dyDescent="0.2"/>
  <cols>
    <col min="1" max="1" width="22.140625" style="1" bestFit="1" customWidth="1"/>
    <col min="2" max="2" width="10.42578125" style="1" bestFit="1" customWidth="1"/>
    <col min="3" max="3" width="7.7109375" style="1" customWidth="1"/>
    <col min="4" max="4" width="11.5703125" style="1" bestFit="1" customWidth="1"/>
    <col min="5" max="5" width="6.7109375" style="1" bestFit="1" customWidth="1"/>
    <col min="6" max="12" width="6.5703125" style="1" bestFit="1" customWidth="1"/>
    <col min="13" max="13" width="4.28515625" style="1" bestFit="1" customWidth="1"/>
    <col min="14" max="14" width="5.7109375" style="1" bestFit="1" customWidth="1"/>
    <col min="15" max="15" width="5" style="1" customWidth="1"/>
    <col min="16" max="16" width="2.7109375" style="1" bestFit="1" customWidth="1"/>
    <col min="17" max="19" width="5.7109375" style="1" bestFit="1" customWidth="1"/>
    <col min="20" max="16384" width="9.140625" style="1"/>
  </cols>
  <sheetData>
    <row r="1" spans="1:21" x14ac:dyDescent="0.2">
      <c r="A1" s="13" t="s">
        <v>49</v>
      </c>
    </row>
    <row r="2" spans="1:21" x14ac:dyDescent="0.2">
      <c r="A2" s="28" t="s">
        <v>24</v>
      </c>
    </row>
    <row r="3" spans="1:21" x14ac:dyDescent="0.2">
      <c r="A3" s="8" t="s">
        <v>53</v>
      </c>
      <c r="B3" s="8" t="s">
        <v>52</v>
      </c>
      <c r="C3" s="8" t="s">
        <v>50</v>
      </c>
      <c r="D3" s="8" t="s">
        <v>51</v>
      </c>
      <c r="E3" s="8" t="s">
        <v>13</v>
      </c>
      <c r="F3" s="8" t="s">
        <v>14</v>
      </c>
      <c r="G3" s="8" t="s">
        <v>15</v>
      </c>
      <c r="H3" s="8" t="s">
        <v>16</v>
      </c>
      <c r="I3" s="8" t="s">
        <v>17</v>
      </c>
      <c r="J3" s="8" t="s">
        <v>18</v>
      </c>
      <c r="K3" s="8" t="s">
        <v>19</v>
      </c>
      <c r="L3" s="8" t="s">
        <v>20</v>
      </c>
      <c r="M3" s="8" t="s">
        <v>21</v>
      </c>
      <c r="N3" s="8" t="s">
        <v>22</v>
      </c>
      <c r="O3" s="8"/>
      <c r="Q3" s="8" t="s">
        <v>8</v>
      </c>
      <c r="R3" s="8" t="s">
        <v>9</v>
      </c>
      <c r="S3" s="8" t="s">
        <v>11</v>
      </c>
    </row>
    <row r="4" spans="1:21" x14ac:dyDescent="0.2">
      <c r="A4" s="8"/>
      <c r="E4" s="3"/>
      <c r="F4" s="3"/>
      <c r="G4" s="3"/>
      <c r="H4" s="3"/>
      <c r="I4" s="3"/>
      <c r="J4" s="3"/>
      <c r="K4" s="3"/>
      <c r="L4" s="3"/>
      <c r="M4" s="3"/>
      <c r="P4" s="8"/>
      <c r="Q4" s="3"/>
      <c r="R4" s="3"/>
      <c r="U4" s="1" t="s">
        <v>70</v>
      </c>
    </row>
    <row r="5" spans="1:21" x14ac:dyDescent="0.2">
      <c r="A5" s="8" t="s">
        <v>79</v>
      </c>
      <c r="B5" s="1" t="s">
        <v>69</v>
      </c>
      <c r="C5" s="1" t="s">
        <v>46</v>
      </c>
      <c r="D5" s="1" t="s">
        <v>23</v>
      </c>
      <c r="E5" s="11">
        <v>0.51703600000000005</v>
      </c>
      <c r="G5" s="11">
        <v>0.64566000000000001</v>
      </c>
      <c r="H5" s="11"/>
      <c r="I5" s="11">
        <v>0.60112299999999996</v>
      </c>
      <c r="J5" s="2"/>
      <c r="K5" s="2"/>
      <c r="L5" s="2"/>
      <c r="M5" s="2"/>
      <c r="N5" s="11"/>
      <c r="O5" s="11"/>
      <c r="P5" s="8" t="s">
        <v>10</v>
      </c>
      <c r="Q5" s="11">
        <f>AVERAGE(E5:M5)</f>
        <v>0.58793966666666664</v>
      </c>
      <c r="R5" s="11">
        <f>AVERAGE(F6:N6)</f>
        <v>1.3424040000000002</v>
      </c>
    </row>
    <row r="6" spans="1:21" x14ac:dyDescent="0.2">
      <c r="F6" s="11">
        <v>1.3713900000000001</v>
      </c>
      <c r="G6" s="11"/>
      <c r="H6" s="11">
        <v>1.316918</v>
      </c>
      <c r="I6" s="11"/>
      <c r="J6" s="11">
        <v>1.3389040000000001</v>
      </c>
      <c r="P6" s="8" t="s">
        <v>2</v>
      </c>
      <c r="Q6" s="11">
        <f>STDEV(E5:M5)/SQRT(3)</f>
        <v>3.7711110442120062E-2</v>
      </c>
      <c r="R6" s="11">
        <f>STDEV(F6:N6)/SQRT(3)</f>
        <v>1.5821790838376485E-2</v>
      </c>
      <c r="S6" s="14">
        <f>TTEST(E5:M5,F6:N6,2,1)</f>
        <v>4.9925431983874145E-3</v>
      </c>
    </row>
    <row r="7" spans="1:21" x14ac:dyDescent="0.2">
      <c r="A7" s="8"/>
      <c r="E7" s="3"/>
      <c r="F7" s="3"/>
      <c r="G7" s="3"/>
      <c r="H7" s="3"/>
      <c r="I7" s="3"/>
      <c r="J7" s="3"/>
      <c r="K7" s="3"/>
      <c r="L7" s="3"/>
      <c r="M7" s="3"/>
      <c r="P7" s="8"/>
      <c r="Q7" s="3"/>
      <c r="R7" s="3"/>
    </row>
    <row r="8" spans="1:21" x14ac:dyDescent="0.2">
      <c r="A8" s="8"/>
      <c r="E8" s="3"/>
      <c r="F8" s="3"/>
      <c r="G8" s="3"/>
      <c r="H8" s="3"/>
      <c r="I8" s="3"/>
      <c r="J8" s="3"/>
      <c r="K8" s="3"/>
      <c r="L8" s="3"/>
      <c r="M8" s="3"/>
      <c r="N8" s="11"/>
      <c r="O8" s="11"/>
      <c r="P8" s="8"/>
      <c r="Q8" s="3"/>
      <c r="R8" s="3"/>
      <c r="S8" s="12"/>
    </row>
    <row r="9" spans="1:21" x14ac:dyDescent="0.2">
      <c r="A9" s="8"/>
      <c r="E9" s="3"/>
      <c r="F9" s="3"/>
      <c r="G9" s="3"/>
      <c r="H9" s="3"/>
      <c r="I9" s="3"/>
      <c r="J9" s="3"/>
      <c r="K9" s="3"/>
      <c r="L9" s="3"/>
      <c r="M9" s="3"/>
      <c r="N9" s="11"/>
      <c r="O9" s="11"/>
      <c r="P9" s="8"/>
      <c r="Q9" s="11"/>
      <c r="R9" s="11"/>
    </row>
    <row r="10" spans="1:21" x14ac:dyDescent="0.2">
      <c r="A10" s="8"/>
      <c r="E10" s="2"/>
      <c r="F10" s="2"/>
      <c r="G10" s="2"/>
      <c r="H10" s="2"/>
      <c r="I10" s="2"/>
      <c r="J10" s="2"/>
      <c r="K10" s="2"/>
      <c r="L10" s="2"/>
      <c r="M10" s="2"/>
      <c r="N10" s="11"/>
      <c r="O10" s="11"/>
      <c r="P10" s="8"/>
      <c r="Q10" s="2"/>
      <c r="R10" s="2"/>
    </row>
    <row r="11" spans="1:21" x14ac:dyDescent="0.2">
      <c r="A11" s="8"/>
      <c r="E11" s="2"/>
      <c r="F11" s="2"/>
      <c r="G11" s="2"/>
      <c r="H11" s="2"/>
      <c r="I11" s="2"/>
      <c r="J11" s="2"/>
      <c r="K11" s="2"/>
      <c r="L11" s="2"/>
      <c r="M11" s="2"/>
      <c r="N11" s="11"/>
      <c r="O11" s="11"/>
      <c r="P11" s="8"/>
      <c r="Q11" s="2"/>
      <c r="R11" s="2"/>
      <c r="S11" s="12"/>
    </row>
    <row r="12" spans="1:21" x14ac:dyDescent="0.2">
      <c r="A12" s="8"/>
      <c r="E12" s="2"/>
      <c r="F12" s="2"/>
      <c r="G12" s="2"/>
      <c r="H12" s="2"/>
      <c r="I12" s="2"/>
      <c r="J12" s="2"/>
      <c r="K12" s="2"/>
      <c r="L12" s="2"/>
      <c r="M12" s="2"/>
      <c r="N12" s="11"/>
      <c r="O12" s="11"/>
      <c r="P12" s="8"/>
      <c r="Q12" s="2"/>
      <c r="R12" s="2"/>
    </row>
    <row r="13" spans="1:21" x14ac:dyDescent="0.2">
      <c r="A13" s="8"/>
      <c r="E13" s="2"/>
      <c r="F13" s="2"/>
      <c r="G13" s="2"/>
      <c r="H13" s="2"/>
      <c r="I13" s="2"/>
      <c r="J13" s="2"/>
      <c r="K13" s="2"/>
      <c r="L13" s="2"/>
      <c r="M13" s="2"/>
      <c r="N13" s="11"/>
      <c r="O13" s="11"/>
      <c r="P13" s="8"/>
      <c r="Q13" s="2"/>
      <c r="R13" s="2"/>
    </row>
    <row r="14" spans="1:21" x14ac:dyDescent="0.2">
      <c r="E14" s="2"/>
      <c r="F14" s="2"/>
      <c r="G14" s="2"/>
      <c r="H14" s="2"/>
      <c r="I14" s="2"/>
      <c r="J14" s="2"/>
      <c r="K14" s="2"/>
      <c r="L14" s="2"/>
      <c r="M14" s="2"/>
      <c r="N14" s="11"/>
      <c r="O14" s="11"/>
      <c r="P14" s="8"/>
      <c r="Q14" s="2"/>
      <c r="R14" s="2"/>
      <c r="S14" s="12"/>
    </row>
    <row r="15" spans="1:21" x14ac:dyDescent="0.2">
      <c r="E15" s="2"/>
      <c r="F15" s="2"/>
      <c r="G15" s="2"/>
      <c r="H15" s="2"/>
      <c r="I15" s="2"/>
      <c r="J15" s="2"/>
      <c r="K15" s="2"/>
      <c r="L15" s="2"/>
      <c r="M15" s="2"/>
      <c r="N15" s="11"/>
      <c r="O15" s="11"/>
      <c r="P15" s="8"/>
      <c r="Q15" s="2"/>
      <c r="R15" s="2"/>
      <c r="S15" s="12"/>
    </row>
    <row r="16" spans="1:21" x14ac:dyDescent="0.2">
      <c r="A16" s="8"/>
      <c r="E16" s="11"/>
      <c r="F16" s="11"/>
      <c r="G16" s="11"/>
      <c r="H16" s="11"/>
      <c r="I16" s="11"/>
      <c r="J16" s="11"/>
      <c r="K16" s="11"/>
      <c r="L16" s="11"/>
      <c r="M16" s="11"/>
      <c r="N16" s="2"/>
      <c r="O16" s="2"/>
      <c r="P16" s="8"/>
      <c r="Q16" s="11"/>
      <c r="R16" s="11"/>
    </row>
    <row r="17" spans="5:19" x14ac:dyDescent="0.2">
      <c r="E17" s="11"/>
      <c r="F17" s="11"/>
      <c r="G17" s="11"/>
      <c r="H17" s="11"/>
      <c r="I17" s="11"/>
      <c r="J17" s="11"/>
      <c r="K17" s="11"/>
      <c r="L17" s="11"/>
      <c r="M17" s="11"/>
      <c r="N17" s="12"/>
      <c r="O17" s="12"/>
      <c r="P17" s="8"/>
      <c r="Q17" s="11"/>
      <c r="R17" s="11"/>
      <c r="S17" s="12"/>
    </row>
    <row r="18" spans="5:19" x14ac:dyDescent="0.2">
      <c r="E18" s="2"/>
      <c r="F18" s="2"/>
      <c r="G18" s="2"/>
      <c r="H18" s="2"/>
      <c r="I18" s="2"/>
      <c r="J18" s="2"/>
      <c r="K18" s="2"/>
      <c r="L18" s="2"/>
      <c r="M18" s="2"/>
      <c r="N18" s="11"/>
      <c r="O18" s="11"/>
      <c r="P18" s="8"/>
      <c r="Q18" s="2"/>
      <c r="R18" s="2"/>
      <c r="S18" s="12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Heart Perfusion</vt:lpstr>
      <vt:lpstr>Infarcts</vt:lpstr>
      <vt:lpstr>WB Quant</vt:lpstr>
      <vt:lpstr>Enzymes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Sergiy Nadtochiy</dc:creator>
  <cp:lastModifiedBy>PSB</cp:lastModifiedBy>
  <cp:lastPrinted>2017-01-13T14:39:49Z</cp:lastPrinted>
  <dcterms:created xsi:type="dcterms:W3CDTF">2017-01-04T21:48:40Z</dcterms:created>
  <dcterms:modified xsi:type="dcterms:W3CDTF">2020-07-27T17:09:59Z</dcterms:modified>
</cp:coreProperties>
</file>