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bro\Desktop\Alkbh7 Paper (2020-05-04 Final)\Resub\Source Files for final eLife submission\"/>
    </mc:Choice>
  </mc:AlternateContent>
  <xr:revisionPtr revIDLastSave="0" documentId="13_ncr:1_{6F778403-EA35-4EEE-BFB3-2B2AAB90A288}" xr6:coauthVersionLast="45" xr6:coauthVersionMax="45" xr10:uidLastSave="{00000000-0000-0000-0000-000000000000}"/>
  <bookViews>
    <workbookView xWindow="525" yWindow="315" windowWidth="20430" windowHeight="13710" tabRatio="792" xr2:uid="{00000000-000D-0000-FFFF-FFFF00000000}"/>
  </bookViews>
  <sheets>
    <sheet name="Heart Perfusion" sheetId="2" r:id="rId1"/>
    <sheet name="Infarcts" sheetId="4" r:id="rId2"/>
    <sheet name="GLO-1 Inhib" sheetId="19" r:id="rId3"/>
    <sheet name="WB Quant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2" l="1"/>
  <c r="M36" i="2" s="1"/>
  <c r="N30" i="2"/>
  <c r="O30" i="2"/>
  <c r="P30" i="2"/>
  <c r="P36" i="2" s="1"/>
  <c r="Q30" i="2"/>
  <c r="R30" i="2"/>
  <c r="S30" i="2"/>
  <c r="T30" i="2"/>
  <c r="T36" i="2" s="1"/>
  <c r="M31" i="2"/>
  <c r="N31" i="2"/>
  <c r="O31" i="2"/>
  <c r="P31" i="2"/>
  <c r="Q31" i="2"/>
  <c r="R31" i="2"/>
  <c r="S31" i="2"/>
  <c r="T31" i="2"/>
  <c r="M32" i="2"/>
  <c r="N32" i="2"/>
  <c r="O32" i="2"/>
  <c r="P32" i="2"/>
  <c r="Q32" i="2"/>
  <c r="R32" i="2"/>
  <c r="S32" i="2"/>
  <c r="T32" i="2"/>
  <c r="M33" i="2"/>
  <c r="N33" i="2"/>
  <c r="O33" i="2"/>
  <c r="P33" i="2"/>
  <c r="Q33" i="2"/>
  <c r="R33" i="2"/>
  <c r="S33" i="2"/>
  <c r="T33" i="2"/>
  <c r="M34" i="2"/>
  <c r="N34" i="2"/>
  <c r="O34" i="2"/>
  <c r="P34" i="2"/>
  <c r="Q34" i="2"/>
  <c r="R34" i="2"/>
  <c r="S34" i="2"/>
  <c r="T34" i="2"/>
  <c r="M35" i="2"/>
  <c r="N35" i="2"/>
  <c r="O35" i="2"/>
  <c r="P35" i="2"/>
  <c r="Q35" i="2"/>
  <c r="R35" i="2"/>
  <c r="S35" i="2"/>
  <c r="N36" i="2"/>
  <c r="O36" i="2"/>
  <c r="Q36" i="2"/>
  <c r="R36" i="2"/>
  <c r="S36" i="2"/>
  <c r="M39" i="2"/>
  <c r="N39" i="2"/>
  <c r="N44" i="2" s="1"/>
  <c r="O39" i="2"/>
  <c r="P39" i="2"/>
  <c r="Q39" i="2"/>
  <c r="R39" i="2"/>
  <c r="S39" i="2"/>
  <c r="S44" i="2" s="1"/>
  <c r="T39" i="2"/>
  <c r="M40" i="2"/>
  <c r="N40" i="2"/>
  <c r="O40" i="2"/>
  <c r="P40" i="2"/>
  <c r="Q40" i="2"/>
  <c r="R40" i="2"/>
  <c r="S40" i="2"/>
  <c r="T40" i="2"/>
  <c r="M41" i="2"/>
  <c r="N41" i="2"/>
  <c r="O41" i="2"/>
  <c r="P41" i="2"/>
  <c r="Q41" i="2"/>
  <c r="R41" i="2"/>
  <c r="S41" i="2"/>
  <c r="T41" i="2"/>
  <c r="M42" i="2"/>
  <c r="N42" i="2"/>
  <c r="O42" i="2"/>
  <c r="P42" i="2"/>
  <c r="Q42" i="2"/>
  <c r="R42" i="2"/>
  <c r="S42" i="2"/>
  <c r="T42" i="2"/>
  <c r="M43" i="2"/>
  <c r="N43" i="2"/>
  <c r="O43" i="2"/>
  <c r="P43" i="2"/>
  <c r="Q43" i="2"/>
  <c r="R43" i="2"/>
  <c r="S43" i="2"/>
  <c r="T43" i="2"/>
  <c r="O44" i="2"/>
  <c r="P44" i="2"/>
  <c r="U44" i="2"/>
  <c r="O45" i="2"/>
  <c r="P45" i="2"/>
  <c r="M45" i="2" l="1"/>
  <c r="T35" i="2"/>
  <c r="R45" i="2"/>
  <c r="T45" i="2"/>
  <c r="T44" i="2"/>
  <c r="S45" i="2"/>
  <c r="M44" i="2"/>
  <c r="Q45" i="2"/>
  <c r="Q44" i="2"/>
  <c r="R44" i="2"/>
  <c r="N45" i="2"/>
  <c r="C13" i="19" l="1"/>
  <c r="E13" i="19"/>
  <c r="F13" i="19"/>
  <c r="B13" i="19"/>
  <c r="F9" i="19"/>
  <c r="F10" i="19" s="1"/>
  <c r="F11" i="19" s="1"/>
  <c r="E9" i="19"/>
  <c r="E10" i="19" s="1"/>
  <c r="E11" i="19" s="1"/>
  <c r="C9" i="19"/>
  <c r="C10" i="19" s="1"/>
  <c r="C11" i="19" s="1"/>
  <c r="B9" i="19"/>
  <c r="B10" i="19" s="1"/>
  <c r="B11" i="19" s="1"/>
  <c r="B14" i="19" s="1"/>
  <c r="B15" i="19" s="1"/>
  <c r="D9" i="15"/>
  <c r="C9" i="15"/>
  <c r="F14" i="19" l="1"/>
  <c r="F15" i="19" s="1"/>
  <c r="E14" i="19"/>
  <c r="E15" i="19" s="1"/>
  <c r="C14" i="19"/>
  <c r="C15" i="19" s="1"/>
  <c r="C16" i="19" s="1"/>
  <c r="D22" i="2"/>
  <c r="E22" i="2"/>
  <c r="F22" i="2"/>
  <c r="G22" i="2"/>
  <c r="H22" i="2"/>
  <c r="I22" i="2"/>
  <c r="J22" i="2"/>
  <c r="K22" i="2"/>
  <c r="D23" i="2"/>
  <c r="E23" i="2"/>
  <c r="F23" i="2"/>
  <c r="G23" i="2"/>
  <c r="H23" i="2"/>
  <c r="I23" i="2"/>
  <c r="J23" i="2"/>
  <c r="K23" i="2"/>
  <c r="C23" i="2"/>
  <c r="C22" i="2"/>
  <c r="D14" i="2"/>
  <c r="E14" i="2"/>
  <c r="F14" i="2"/>
  <c r="G14" i="2"/>
  <c r="H14" i="2"/>
  <c r="I14" i="2"/>
  <c r="J14" i="2"/>
  <c r="K14" i="2"/>
  <c r="D15" i="2"/>
  <c r="E15" i="2"/>
  <c r="F15" i="2"/>
  <c r="G15" i="2"/>
  <c r="H15" i="2"/>
  <c r="I15" i="2"/>
  <c r="J15" i="2"/>
  <c r="K15" i="2"/>
  <c r="C15" i="2"/>
  <c r="C14" i="2"/>
  <c r="L10" i="2"/>
  <c r="M10" i="2"/>
  <c r="N10" i="2"/>
  <c r="O10" i="2"/>
  <c r="P10" i="2"/>
  <c r="Q10" i="2"/>
  <c r="R10" i="2"/>
  <c r="S10" i="2"/>
  <c r="T10" i="2"/>
  <c r="L11" i="2"/>
  <c r="M11" i="2"/>
  <c r="N11" i="2"/>
  <c r="O11" i="2"/>
  <c r="P11" i="2"/>
  <c r="Q11" i="2"/>
  <c r="R11" i="2"/>
  <c r="S11" i="2"/>
  <c r="T11" i="2"/>
  <c r="L12" i="2"/>
  <c r="M12" i="2"/>
  <c r="N12" i="2"/>
  <c r="O12" i="2"/>
  <c r="P12" i="2"/>
  <c r="Q12" i="2"/>
  <c r="R12" i="2"/>
  <c r="S12" i="2"/>
  <c r="T12" i="2"/>
  <c r="L13" i="2"/>
  <c r="M13" i="2"/>
  <c r="N13" i="2"/>
  <c r="O13" i="2"/>
  <c r="P13" i="2"/>
  <c r="Q13" i="2"/>
  <c r="R13" i="2"/>
  <c r="S13" i="2"/>
  <c r="T13" i="2"/>
  <c r="L17" i="2"/>
  <c r="M17" i="2"/>
  <c r="N17" i="2"/>
  <c r="O17" i="2"/>
  <c r="P17" i="2"/>
  <c r="Q17" i="2"/>
  <c r="R17" i="2"/>
  <c r="S17" i="2"/>
  <c r="T17" i="2"/>
  <c r="L18" i="2"/>
  <c r="M18" i="2"/>
  <c r="N18" i="2"/>
  <c r="O18" i="2"/>
  <c r="P18" i="2"/>
  <c r="Q18" i="2"/>
  <c r="R18" i="2"/>
  <c r="S18" i="2"/>
  <c r="T18" i="2"/>
  <c r="L19" i="2"/>
  <c r="M19" i="2"/>
  <c r="N19" i="2"/>
  <c r="O19" i="2"/>
  <c r="P19" i="2"/>
  <c r="Q19" i="2"/>
  <c r="R19" i="2"/>
  <c r="S19" i="2"/>
  <c r="T19" i="2"/>
  <c r="L20" i="2"/>
  <c r="M20" i="2"/>
  <c r="N20" i="2"/>
  <c r="O20" i="2"/>
  <c r="P20" i="2"/>
  <c r="Q20" i="2"/>
  <c r="R20" i="2"/>
  <c r="S20" i="2"/>
  <c r="T20" i="2"/>
  <c r="L21" i="2"/>
  <c r="M21" i="2"/>
  <c r="N21" i="2"/>
  <c r="O21" i="2"/>
  <c r="P21" i="2"/>
  <c r="Q21" i="2"/>
  <c r="R21" i="2"/>
  <c r="S21" i="2"/>
  <c r="T21" i="2"/>
  <c r="M9" i="2"/>
  <c r="N9" i="2"/>
  <c r="O9" i="2"/>
  <c r="P9" i="2"/>
  <c r="Q9" i="2"/>
  <c r="R9" i="2"/>
  <c r="S9" i="2"/>
  <c r="T9" i="2"/>
  <c r="L9" i="2"/>
  <c r="F16" i="19" l="1"/>
  <c r="F17" i="19" s="1"/>
  <c r="C17" i="19"/>
  <c r="O15" i="2"/>
  <c r="N15" i="2"/>
  <c r="R23" i="2"/>
  <c r="S23" i="2"/>
  <c r="T14" i="2"/>
  <c r="S15" i="2"/>
  <c r="R14" i="2"/>
  <c r="N22" i="2"/>
  <c r="O14" i="2"/>
  <c r="L15" i="2"/>
  <c r="M14" i="2"/>
  <c r="Q22" i="2"/>
  <c r="N14" i="2"/>
  <c r="T15" i="2"/>
  <c r="P23" i="2"/>
  <c r="L14" i="2"/>
  <c r="S22" i="2"/>
  <c r="U22" i="2"/>
  <c r="O23" i="2"/>
  <c r="R22" i="2"/>
  <c r="Q14" i="2"/>
  <c r="M22" i="2"/>
  <c r="P14" i="2"/>
  <c r="P22" i="2"/>
  <c r="T22" i="2"/>
  <c r="L22" i="2"/>
  <c r="M15" i="2"/>
  <c r="Q23" i="2"/>
  <c r="R15" i="2"/>
  <c r="S14" i="2"/>
  <c r="N23" i="2"/>
  <c r="O22" i="2"/>
  <c r="Q15" i="2"/>
  <c r="M23" i="2"/>
  <c r="P15" i="2"/>
  <c r="T23" i="2"/>
  <c r="L23" i="2"/>
  <c r="G16" i="19" l="1"/>
  <c r="H16" i="19"/>
  <c r="G17" i="19"/>
  <c r="H17" i="19"/>
  <c r="D8" i="15" l="1"/>
  <c r="C10" i="15"/>
  <c r="C8" i="15"/>
  <c r="F16" i="4" l="1"/>
  <c r="F15" i="4"/>
  <c r="F14" i="4"/>
  <c r="F13" i="4"/>
  <c r="F17" i="4"/>
  <c r="F19" i="4" s="1"/>
  <c r="F6" i="4"/>
  <c r="F7" i="4"/>
  <c r="F8" i="4"/>
  <c r="F9" i="4"/>
  <c r="F5" i="4"/>
  <c r="F10" i="4" s="1"/>
  <c r="H18" i="4" l="1"/>
  <c r="F11" i="4"/>
  <c r="F18" i="4"/>
  <c r="F28" i="4" l="1"/>
  <c r="F24" i="4"/>
  <c r="F36" i="4" l="1"/>
  <c r="F35" i="4"/>
  <c r="F34" i="4"/>
  <c r="F33" i="4"/>
  <c r="F32" i="4"/>
  <c r="F27" i="4"/>
  <c r="F26" i="4"/>
  <c r="F25" i="4"/>
  <c r="F30" i="4" l="1"/>
  <c r="F29" i="4"/>
  <c r="H37" i="4"/>
  <c r="F37" i="4"/>
  <c r="F38" i="4"/>
</calcChain>
</file>

<file path=xl/sharedStrings.xml><?xml version="1.0" encoding="utf-8"?>
<sst xmlns="http://schemas.openxmlformats.org/spreadsheetml/2006/main" count="112" uniqueCount="53">
  <si>
    <t>RPP</t>
  </si>
  <si>
    <t>AV</t>
  </si>
  <si>
    <t>SE</t>
  </si>
  <si>
    <t>RPP %</t>
  </si>
  <si>
    <t>Infarct</t>
  </si>
  <si>
    <t>Live</t>
  </si>
  <si>
    <t>Infarct %</t>
  </si>
  <si>
    <t>X-Axis</t>
  </si>
  <si>
    <t>WT</t>
  </si>
  <si>
    <t>KO</t>
  </si>
  <si>
    <t>P</t>
  </si>
  <si>
    <t>Ave</t>
  </si>
  <si>
    <t>WT1</t>
  </si>
  <si>
    <t>KO1</t>
  </si>
  <si>
    <t>WT2</t>
  </si>
  <si>
    <t>KO2</t>
  </si>
  <si>
    <t>WT3</t>
  </si>
  <si>
    <t>KO3</t>
  </si>
  <si>
    <t>WT4</t>
  </si>
  <si>
    <t>KO4</t>
  </si>
  <si>
    <t>WT5</t>
  </si>
  <si>
    <t>KO5</t>
  </si>
  <si>
    <t>Control</t>
  </si>
  <si>
    <t>Protein conc mg/mL</t>
  </si>
  <si>
    <t>SD</t>
  </si>
  <si>
    <t>Densitometric quantitation of western blots. Protein of interest relative to Ponceau S.</t>
  </si>
  <si>
    <t>Pre-Isch' time set at 10 min. Then 25 min. Isch', so zero reperfusion = 35 min.</t>
  </si>
  <si>
    <t xml:space="preserve">Cardiac function data for IR injury experiments </t>
  </si>
  <si>
    <t>RPP = Heart Rate (bpm) x LV developed pressure (mmHg)</t>
  </si>
  <si>
    <t>Young Male No Glucose</t>
  </si>
  <si>
    <t>SBB-GSH-CpE</t>
  </si>
  <si>
    <t>Fig 6A</t>
  </si>
  <si>
    <t>Cardiac infarct data from post IR TTC staining</t>
  </si>
  <si>
    <t>Fig 6B</t>
  </si>
  <si>
    <t>Anti-DJ-1</t>
  </si>
  <si>
    <t>Experiment 1</t>
  </si>
  <si>
    <t>Measurement of GLO-1 activity in hearts treated with SBB-GSH-CpE</t>
  </si>
  <si>
    <t>Experiment 2</t>
  </si>
  <si>
    <t>Extinction coefficient 2.86 mM^-1 cm^-1</t>
  </si>
  <si>
    <t>mmols/min/liter</t>
  </si>
  <si>
    <t>nmols/min/mL</t>
  </si>
  <si>
    <t>Protein added (mg) in 5 uL</t>
  </si>
  <si>
    <t>nmols/min/mg protein</t>
  </si>
  <si>
    <t>umols/min/mg protein</t>
  </si>
  <si>
    <t>Activity (% vs. control)</t>
  </si>
  <si>
    <t>% inhibition</t>
  </si>
  <si>
    <t>No Figure, result in text only</t>
  </si>
  <si>
    <t>Baseline slope (AU/min)</t>
  </si>
  <si>
    <t>Baseline corrected slope (AU/min)</t>
  </si>
  <si>
    <t>Slope w. sample (AU/min)</t>
  </si>
  <si>
    <t>Fig 6 Suppl 1A</t>
  </si>
  <si>
    <t>Fig 6 Suppl 1 B</t>
  </si>
  <si>
    <t>Fig 6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</si>
</sst>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7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7" fillId="0" borderId="0" applyNumberFormat="0" applyFont="0" applyFill="0"/>
  </cellStyleXfs>
  <cellXfs count="82">
    <xf numFmtId="0" fontId="0" fillId="0" borderId="0" xfId="0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2" fontId="26" fillId="0" borderId="0" xfId="42" applyNumberFormat="1" applyFont="1" applyFill="1" applyAlignment="1">
      <alignment horizontal="center"/>
    </xf>
    <xf numFmtId="0" fontId="26" fillId="0" borderId="0" xfId="42" applyFont="1" applyFill="1" applyAlignment="1">
      <alignment horizontal="center"/>
    </xf>
    <xf numFmtId="14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164" fontId="20" fillId="0" borderId="0" xfId="0" applyNumberFormat="1" applyFont="1" applyBorder="1" applyAlignment="1">
      <alignment horizontal="left"/>
    </xf>
    <xf numFmtId="164" fontId="18" fillId="0" borderId="0" xfId="0" applyNumberFormat="1" applyFont="1" applyBorder="1" applyAlignment="1">
      <alignment horizontal="left"/>
    </xf>
    <xf numFmtId="1" fontId="24" fillId="0" borderId="0" xfId="42" applyNumberFormat="1" applyFont="1" applyFill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164" fontId="19" fillId="0" borderId="11" xfId="0" applyNumberFormat="1" applyFont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164" fontId="19" fillId="0" borderId="13" xfId="0" applyNumberFormat="1" applyFont="1" applyBorder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164" fontId="19" fillId="0" borderId="15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164" fontId="19" fillId="0" borderId="17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right"/>
    </xf>
    <xf numFmtId="167" fontId="19" fillId="0" borderId="0" xfId="0" applyNumberFormat="1" applyFont="1" applyBorder="1" applyAlignment="1">
      <alignment horizontal="center"/>
    </xf>
    <xf numFmtId="0" fontId="23" fillId="0" borderId="0" xfId="42" applyFont="1" applyFill="1" applyAlignment="1">
      <alignment horizontal="center"/>
    </xf>
    <xf numFmtId="0" fontId="28" fillId="0" borderId="0" xfId="0" applyFont="1" applyAlignment="1">
      <alignment horizontal="center" vertical="center" readingOrder="1"/>
    </xf>
    <xf numFmtId="2" fontId="28" fillId="0" borderId="0" xfId="0" applyNumberFormat="1" applyFont="1" applyAlignment="1">
      <alignment horizontal="center" vertical="center" readingOrder="1"/>
    </xf>
    <xf numFmtId="0" fontId="24" fillId="0" borderId="0" xfId="0" applyFont="1" applyAlignment="1">
      <alignment horizontal="center" vertical="center"/>
    </xf>
    <xf numFmtId="164" fontId="19" fillId="0" borderId="0" xfId="0" applyNumberFormat="1" applyFont="1" applyBorder="1" applyAlignment="1">
      <alignment horizontal="left"/>
    </xf>
    <xf numFmtId="164" fontId="18" fillId="0" borderId="11" xfId="0" applyNumberFormat="1" applyFont="1" applyBorder="1" applyAlignment="1">
      <alignment horizontal="center"/>
    </xf>
    <xf numFmtId="164" fontId="18" fillId="0" borderId="14" xfId="0" applyNumberFormat="1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" fontId="19" fillId="0" borderId="16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left"/>
    </xf>
    <xf numFmtId="164" fontId="19" fillId="0" borderId="13" xfId="0" applyNumberFormat="1" applyFont="1" applyBorder="1" applyAlignment="1">
      <alignment horizontal="left"/>
    </xf>
    <xf numFmtId="164" fontId="18" fillId="0" borderId="13" xfId="0" applyNumberFormat="1" applyFont="1" applyBorder="1" applyAlignment="1">
      <alignment horizontal="left"/>
    </xf>
    <xf numFmtId="164" fontId="18" fillId="0" borderId="15" xfId="0" applyNumberFormat="1" applyFont="1" applyBorder="1" applyAlignment="1">
      <alignment horizontal="left"/>
    </xf>
    <xf numFmtId="164" fontId="20" fillId="0" borderId="14" xfId="0" applyNumberFormat="1" applyFont="1" applyBorder="1" applyAlignment="1">
      <alignment horizontal="center"/>
    </xf>
    <xf numFmtId="167" fontId="20" fillId="0" borderId="14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right"/>
    </xf>
    <xf numFmtId="164" fontId="19" fillId="0" borderId="13" xfId="0" applyNumberFormat="1" applyFont="1" applyBorder="1" applyAlignment="1">
      <alignment horizontal="right"/>
    </xf>
    <xf numFmtId="1" fontId="18" fillId="0" borderId="13" xfId="0" applyNumberFormat="1" applyFont="1" applyBorder="1" applyAlignment="1">
      <alignment horizontal="right"/>
    </xf>
    <xf numFmtId="164" fontId="19" fillId="0" borderId="15" xfId="0" applyNumberFormat="1" applyFont="1" applyBorder="1" applyAlignment="1">
      <alignment horizontal="right"/>
    </xf>
    <xf numFmtId="167" fontId="18" fillId="0" borderId="17" xfId="0" applyNumberFormat="1" applyFont="1" applyBorder="1" applyAlignment="1">
      <alignment horizontal="center"/>
    </xf>
    <xf numFmtId="1" fontId="19" fillId="0" borderId="13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24" fillId="0" borderId="11" xfId="42" applyFont="1" applyFill="1" applyBorder="1" applyAlignment="1">
      <alignment horizontal="center"/>
    </xf>
    <xf numFmtId="0" fontId="23" fillId="0" borderId="12" xfId="42" applyFont="1" applyFill="1" applyBorder="1" applyAlignment="1">
      <alignment horizontal="center"/>
    </xf>
    <xf numFmtId="1" fontId="25" fillId="0" borderId="0" xfId="42" applyNumberFormat="1" applyFont="1" applyFill="1" applyBorder="1" applyAlignment="1">
      <alignment horizontal="center"/>
    </xf>
    <xf numFmtId="2" fontId="23" fillId="0" borderId="0" xfId="42" applyNumberFormat="1" applyFont="1" applyFill="1" applyBorder="1" applyAlignment="1">
      <alignment horizontal="center"/>
    </xf>
    <xf numFmtId="0" fontId="23" fillId="0" borderId="0" xfId="42" applyFont="1" applyFill="1" applyBorder="1" applyAlignment="1">
      <alignment horizontal="center"/>
    </xf>
    <xf numFmtId="0" fontId="23" fillId="0" borderId="14" xfId="42" applyFont="1" applyFill="1" applyBorder="1" applyAlignment="1">
      <alignment horizontal="center"/>
    </xf>
    <xf numFmtId="0" fontId="23" fillId="0" borderId="13" xfId="42" applyFont="1" applyFill="1" applyBorder="1" applyAlignment="1">
      <alignment horizontal="center"/>
    </xf>
    <xf numFmtId="14" fontId="23" fillId="0" borderId="0" xfId="42" applyNumberFormat="1" applyFont="1" applyFill="1" applyBorder="1" applyAlignment="1">
      <alignment horizontal="center"/>
    </xf>
    <xf numFmtId="0" fontId="24" fillId="0" borderId="0" xfId="42" applyFont="1" applyFill="1" applyBorder="1" applyAlignment="1">
      <alignment horizontal="center"/>
    </xf>
    <xf numFmtId="2" fontId="24" fillId="0" borderId="0" xfId="42" applyNumberFormat="1" applyFont="1" applyFill="1" applyBorder="1" applyAlignment="1">
      <alignment horizontal="center"/>
    </xf>
    <xf numFmtId="2" fontId="25" fillId="0" borderId="0" xfId="42" applyNumberFormat="1" applyFont="1" applyFill="1" applyBorder="1" applyAlignment="1">
      <alignment horizontal="center"/>
    </xf>
    <xf numFmtId="0" fontId="23" fillId="0" borderId="15" xfId="42" applyFont="1" applyFill="1" applyBorder="1" applyAlignment="1">
      <alignment horizontal="center"/>
    </xf>
    <xf numFmtId="0" fontId="23" fillId="0" borderId="16" xfId="42" applyFont="1" applyFill="1" applyBorder="1" applyAlignment="1">
      <alignment horizontal="center"/>
    </xf>
    <xf numFmtId="0" fontId="24" fillId="0" borderId="16" xfId="42" applyFont="1" applyFill="1" applyBorder="1" applyAlignment="1">
      <alignment horizontal="center"/>
    </xf>
    <xf numFmtId="2" fontId="24" fillId="0" borderId="16" xfId="42" applyNumberFormat="1" applyFont="1" applyFill="1" applyBorder="1" applyAlignment="1">
      <alignment horizontal="center"/>
    </xf>
    <xf numFmtId="0" fontId="23" fillId="0" borderId="17" xfId="42" applyFont="1" applyFill="1" applyBorder="1" applyAlignment="1">
      <alignment horizontal="center"/>
    </xf>
    <xf numFmtId="0" fontId="20" fillId="0" borderId="14" xfId="42" applyFont="1" applyFill="1" applyBorder="1" applyAlignment="1">
      <alignment horizontal="center"/>
    </xf>
    <xf numFmtId="165" fontId="20" fillId="0" borderId="14" xfId="42" applyNumberFormat="1" applyFont="1" applyFill="1" applyBorder="1" applyAlignment="1">
      <alignment horizontal="center"/>
    </xf>
    <xf numFmtId="0" fontId="25" fillId="0" borderId="0" xfId="42" applyFont="1" applyFill="1" applyBorder="1" applyAlignment="1">
      <alignment horizontal="center"/>
    </xf>
    <xf numFmtId="0" fontId="18" fillId="0" borderId="0" xfId="43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1" fontId="24" fillId="0" borderId="0" xfId="42" applyNumberFormat="1" applyFont="1" applyFill="1" applyBorder="1" applyAlignment="1">
      <alignment horizontal="center"/>
    </xf>
    <xf numFmtId="2" fontId="25" fillId="0" borderId="16" xfId="42" applyNumberFormat="1" applyFont="1" applyFill="1" applyBorder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right"/>
    </xf>
    <xf numFmtId="164" fontId="19" fillId="0" borderId="18" xfId="0" applyNumberFormat="1" applyFont="1" applyBorder="1" applyAlignment="1">
      <alignment horizontal="center"/>
    </xf>
    <xf numFmtId="164" fontId="19" fillId="0" borderId="19" xfId="0" applyNumberFormat="1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EF2D9B7-C235-4A93-9E1C-BC75F2008C06}"/>
    <cellStyle name="Normal 2 2" xfId="43" xr:uid="{535D5E9D-C8CC-4DB7-933D-E00803AA4334}"/>
    <cellStyle name="Normal 3" xfId="44" xr:uid="{76DA27E0-0C7E-45A2-999E-7D1DB16F388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8408814174706"/>
          <c:y val="5.252222308777578E-2"/>
          <c:w val="0.8264761686430242"/>
          <c:h val="0.80986515125447467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Perfusion'!$M$36:$T$36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1.0780036580034904</c:v>
                  </c:pt>
                  <c:pt idx="3">
                    <c:v>1.3192675210754996</c:v>
                  </c:pt>
                  <c:pt idx="4">
                    <c:v>2.779980804799286</c:v>
                  </c:pt>
                  <c:pt idx="5">
                    <c:v>2.9581517014087986</c:v>
                  </c:pt>
                  <c:pt idx="6">
                    <c:v>2.7774905396284892</c:v>
                  </c:pt>
                  <c:pt idx="7">
                    <c:v>3.4594426639810378</c:v>
                  </c:pt>
                </c:numCache>
              </c:numRef>
            </c:plus>
            <c:minus>
              <c:numRef>
                <c:f>'Heart Perfusion'!$M$36:$T$36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1.0780036580034904</c:v>
                  </c:pt>
                  <c:pt idx="3">
                    <c:v>1.3192675210754996</c:v>
                  </c:pt>
                  <c:pt idx="4">
                    <c:v>2.779980804799286</c:v>
                  </c:pt>
                  <c:pt idx="5">
                    <c:v>2.9581517014087986</c:v>
                  </c:pt>
                  <c:pt idx="6">
                    <c:v>2.7774905396284892</c:v>
                  </c:pt>
                  <c:pt idx="7">
                    <c:v>3.4594426639810378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Perfusion'!$M$29:$T$29</c:f>
              <c:numCache>
                <c:formatCode>0</c:formatCode>
                <c:ptCount val="8"/>
                <c:pt idx="0">
                  <c:v>10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95</c:v>
                </c:pt>
              </c:numCache>
            </c:numRef>
          </c:xVal>
          <c:yVal>
            <c:numRef>
              <c:f>'Heart Perfusion'!$M$35:$T$35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2.5606241373598864</c:v>
                </c:pt>
                <c:pt idx="3">
                  <c:v>4.8660621889472129</c:v>
                </c:pt>
                <c:pt idx="4">
                  <c:v>7.7690262006913375</c:v>
                </c:pt>
                <c:pt idx="5">
                  <c:v>10.25803289626054</c:v>
                </c:pt>
                <c:pt idx="6">
                  <c:v>10.144941748286147</c:v>
                </c:pt>
                <c:pt idx="7">
                  <c:v>9.9384821315953946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40-434D-A5BC-4EE50C3A8034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Perfusion'!$M$45:$T$45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0.77759841036057797</c:v>
                  </c:pt>
                  <c:pt idx="3">
                    <c:v>2.4593716415600912</c:v>
                  </c:pt>
                  <c:pt idx="4">
                    <c:v>4.0963404681841515</c:v>
                  </c:pt>
                  <c:pt idx="5">
                    <c:v>3.6817225892437118</c:v>
                  </c:pt>
                  <c:pt idx="6">
                    <c:v>2.5070005378313582</c:v>
                  </c:pt>
                  <c:pt idx="7">
                    <c:v>2.0270264276703123</c:v>
                  </c:pt>
                </c:numCache>
              </c:numRef>
            </c:plus>
            <c:minus>
              <c:numRef>
                <c:f>'Heart Perfusion'!$M$45:$T$45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0.77759841036057797</c:v>
                  </c:pt>
                  <c:pt idx="3">
                    <c:v>2.4593716415600912</c:v>
                  </c:pt>
                  <c:pt idx="4">
                    <c:v>4.0963404681841515</c:v>
                  </c:pt>
                  <c:pt idx="5">
                    <c:v>3.6817225892437118</c:v>
                  </c:pt>
                  <c:pt idx="6">
                    <c:v>2.5070005378313582</c:v>
                  </c:pt>
                  <c:pt idx="7">
                    <c:v>2.0270264276703123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Perfusion'!$M$29:$T$29</c:f>
              <c:numCache>
                <c:formatCode>0</c:formatCode>
                <c:ptCount val="8"/>
                <c:pt idx="0">
                  <c:v>10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95</c:v>
                </c:pt>
              </c:numCache>
            </c:numRef>
          </c:xVal>
          <c:yVal>
            <c:numRef>
              <c:f>'Heart Perfusion'!$M$44:$T$44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3.2667837132634978</c:v>
                </c:pt>
                <c:pt idx="3">
                  <c:v>8.3519059200403998</c:v>
                </c:pt>
                <c:pt idx="4">
                  <c:v>12.053223150627307</c:v>
                </c:pt>
                <c:pt idx="5">
                  <c:v>12.748973344219387</c:v>
                </c:pt>
                <c:pt idx="6">
                  <c:v>11.849293027367747</c:v>
                </c:pt>
                <c:pt idx="7">
                  <c:v>10.521522858164669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40-434D-A5BC-4EE50C3A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997327"/>
        <c:axId val="489589599"/>
      </c:scatterChart>
      <c:valAx>
        <c:axId val="543997327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589599"/>
        <c:crosses val="autoZero"/>
        <c:crossBetween val="midCat"/>
        <c:majorUnit val="10"/>
        <c:minorUnit val="5"/>
      </c:valAx>
      <c:valAx>
        <c:axId val="489589599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997327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25578536313882"/>
          <c:y val="6.3148253347564812E-2"/>
          <c:w val="0.82529679235526621"/>
          <c:h val="0.81208986949808049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Perfusion'!$L$15:$T$15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4.9245338004424513</c:v>
                  </c:pt>
                  <c:pt idx="2">
                    <c:v>0</c:v>
                  </c:pt>
                  <c:pt idx="3">
                    <c:v>0.89936880523804541</c:v>
                  </c:pt>
                  <c:pt idx="4">
                    <c:v>4.5248867464895435</c:v>
                  </c:pt>
                  <c:pt idx="5">
                    <c:v>3.7370751955071362</c:v>
                  </c:pt>
                  <c:pt idx="6">
                    <c:v>3.7154020628585096</c:v>
                  </c:pt>
                  <c:pt idx="7">
                    <c:v>3.9108487315907636</c:v>
                  </c:pt>
                  <c:pt idx="8">
                    <c:v>3.8566009050576171</c:v>
                  </c:pt>
                </c:numCache>
              </c:numRef>
            </c:plus>
            <c:minus>
              <c:numRef>
                <c:f>'Heart Perfusion'!$L$15:$T$15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4.9245338004424513</c:v>
                  </c:pt>
                  <c:pt idx="2">
                    <c:v>0</c:v>
                  </c:pt>
                  <c:pt idx="3">
                    <c:v>0.89936880523804541</c:v>
                  </c:pt>
                  <c:pt idx="4">
                    <c:v>4.5248867464895435</c:v>
                  </c:pt>
                  <c:pt idx="5">
                    <c:v>3.7370751955071362</c:v>
                  </c:pt>
                  <c:pt idx="6">
                    <c:v>3.7154020628585096</c:v>
                  </c:pt>
                  <c:pt idx="7">
                    <c:v>3.9108487315907636</c:v>
                  </c:pt>
                  <c:pt idx="8">
                    <c:v>3.8566009050576171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Perfusion'!$L$8:$T$8</c:f>
              <c:numCache>
                <c:formatCode>0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35</c:v>
                </c:pt>
                <c:pt idx="3">
                  <c:v>45</c:v>
                </c:pt>
                <c:pt idx="4">
                  <c:v>55</c:v>
                </c:pt>
                <c:pt idx="5">
                  <c:v>65</c:v>
                </c:pt>
                <c:pt idx="6">
                  <c:v>75</c:v>
                </c:pt>
                <c:pt idx="7">
                  <c:v>85</c:v>
                </c:pt>
                <c:pt idx="8">
                  <c:v>95</c:v>
                </c:pt>
              </c:numCache>
            </c:numRef>
          </c:xVal>
          <c:yVal>
            <c:numRef>
              <c:f>'Heart Perfusion'!$L$14:$T$14</c:f>
              <c:numCache>
                <c:formatCode>0.0</c:formatCode>
                <c:ptCount val="9"/>
                <c:pt idx="0">
                  <c:v>100</c:v>
                </c:pt>
                <c:pt idx="1">
                  <c:v>89.112758432672194</c:v>
                </c:pt>
                <c:pt idx="2">
                  <c:v>0</c:v>
                </c:pt>
                <c:pt idx="3">
                  <c:v>5.7166157846194405</c:v>
                </c:pt>
                <c:pt idx="4">
                  <c:v>9.409978402069445</c:v>
                </c:pt>
                <c:pt idx="5">
                  <c:v>17.457884040685453</c:v>
                </c:pt>
                <c:pt idx="6">
                  <c:v>19.025145566691631</c:v>
                </c:pt>
                <c:pt idx="7">
                  <c:v>19.772539637746881</c:v>
                </c:pt>
                <c:pt idx="8">
                  <c:v>19.903518747771603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21-4B44-95B2-2CC4F142780D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'Heart Perfusion'!$L$23:$T$23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11.312446797010564</c:v>
                  </c:pt>
                  <c:pt idx="2">
                    <c:v>0</c:v>
                  </c:pt>
                  <c:pt idx="3">
                    <c:v>0.39105661652709983</c:v>
                  </c:pt>
                  <c:pt idx="4">
                    <c:v>0.80718961605340189</c:v>
                  </c:pt>
                  <c:pt idx="5">
                    <c:v>1.1644710167438777</c:v>
                  </c:pt>
                  <c:pt idx="6">
                    <c:v>0.98224853297142323</c:v>
                  </c:pt>
                  <c:pt idx="7">
                    <c:v>1.2066617477426465</c:v>
                  </c:pt>
                  <c:pt idx="8">
                    <c:v>0.99905923482210623</c:v>
                  </c:pt>
                </c:numCache>
              </c:numRef>
            </c:plus>
            <c:minus>
              <c:numRef>
                <c:f>'Heart Perfusion'!$L$23:$T$23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11.312446797010564</c:v>
                  </c:pt>
                  <c:pt idx="2">
                    <c:v>0</c:v>
                  </c:pt>
                  <c:pt idx="3">
                    <c:v>0.39105661652709983</c:v>
                  </c:pt>
                  <c:pt idx="4">
                    <c:v>0.80718961605340189</c:v>
                  </c:pt>
                  <c:pt idx="5">
                    <c:v>1.1644710167438777</c:v>
                  </c:pt>
                  <c:pt idx="6">
                    <c:v>0.98224853297142323</c:v>
                  </c:pt>
                  <c:pt idx="7">
                    <c:v>1.2066617477426465</c:v>
                  </c:pt>
                  <c:pt idx="8">
                    <c:v>0.99905923482210623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'Heart Perfusion'!$L$8:$T$8</c:f>
              <c:numCache>
                <c:formatCode>0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35</c:v>
                </c:pt>
                <c:pt idx="3">
                  <c:v>45</c:v>
                </c:pt>
                <c:pt idx="4">
                  <c:v>55</c:v>
                </c:pt>
                <c:pt idx="5">
                  <c:v>65</c:v>
                </c:pt>
                <c:pt idx="6">
                  <c:v>75</c:v>
                </c:pt>
                <c:pt idx="7">
                  <c:v>85</c:v>
                </c:pt>
                <c:pt idx="8">
                  <c:v>95</c:v>
                </c:pt>
              </c:numCache>
            </c:numRef>
          </c:xVal>
          <c:yVal>
            <c:numRef>
              <c:f>'Heart Perfusion'!$L$22:$T$22</c:f>
              <c:numCache>
                <c:formatCode>0.0</c:formatCode>
                <c:ptCount val="9"/>
                <c:pt idx="0">
                  <c:v>100</c:v>
                </c:pt>
                <c:pt idx="1">
                  <c:v>51.658782540113521</c:v>
                </c:pt>
                <c:pt idx="2">
                  <c:v>0</c:v>
                </c:pt>
                <c:pt idx="3">
                  <c:v>1.6118776726679713</c:v>
                </c:pt>
                <c:pt idx="4">
                  <c:v>3.2540533820470685</c:v>
                </c:pt>
                <c:pt idx="5">
                  <c:v>4.4340506862249827</c:v>
                </c:pt>
                <c:pt idx="6">
                  <c:v>3.8335924529469319</c:v>
                </c:pt>
                <c:pt idx="7">
                  <c:v>5.0118726496151949</c:v>
                </c:pt>
                <c:pt idx="8">
                  <c:v>5.3419555872981084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21-4B44-95B2-2CC4F1427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997327"/>
        <c:axId val="489589599"/>
      </c:scatterChart>
      <c:valAx>
        <c:axId val="543997327"/>
        <c:scaling>
          <c:orientation val="minMax"/>
        </c:scaling>
        <c:delete val="0"/>
        <c:axPos val="b"/>
        <c:numFmt formatCode="0" sourceLinked="1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589599"/>
        <c:crosses val="autoZero"/>
        <c:crossBetween val="midCat"/>
        <c:majorUnit val="10"/>
        <c:minorUnit val="5"/>
      </c:valAx>
      <c:valAx>
        <c:axId val="489589599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997327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31E-2"/>
          <c:y val="7.1724628171478552E-2"/>
          <c:w val="0.88386351706036748"/>
          <c:h val="0.841674686497521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Infarcts!$G$24:$G$28</c:f>
              <c:numCache>
                <c:formatCode>General</c:formatCode>
                <c:ptCount val="5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</c:numCache>
            </c:numRef>
          </c:xVal>
          <c:yVal>
            <c:numRef>
              <c:f>Infarcts!$F$24:$F$28</c:f>
              <c:numCache>
                <c:formatCode>0.00</c:formatCode>
                <c:ptCount val="5"/>
                <c:pt idx="0">
                  <c:v>68.06255710884713</c:v>
                </c:pt>
                <c:pt idx="1">
                  <c:v>55.780870535993238</c:v>
                </c:pt>
                <c:pt idx="2">
                  <c:v>62.142604092860417</c:v>
                </c:pt>
                <c:pt idx="3">
                  <c:v>53.864397766551448</c:v>
                </c:pt>
                <c:pt idx="4">
                  <c:v>57.214590768354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76-4EE4-9B82-8AFC13A5194A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976-4EE4-9B82-8AFC13A5194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Infarcts!$F$30</c:f>
                <c:numCache>
                  <c:formatCode>General</c:formatCode>
                  <c:ptCount val="1"/>
                  <c:pt idx="0">
                    <c:v>2.5600579194718303</c:v>
                  </c:pt>
                </c:numCache>
              </c:numRef>
            </c:plus>
            <c:minus>
              <c:numRef>
                <c:f>Infarcts!$F$30</c:f>
                <c:numCache>
                  <c:formatCode>General</c:formatCode>
                  <c:ptCount val="1"/>
                  <c:pt idx="0">
                    <c:v>2.5600579194718303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Infarcts!$G$29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Infarcts!$F$29</c:f>
              <c:numCache>
                <c:formatCode>0.00</c:formatCode>
                <c:ptCount val="1"/>
                <c:pt idx="0">
                  <c:v>59.413004054521252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76-4EE4-9B82-8AFC13A5194A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Infarcts!$G$32:$G$36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</c:numCache>
            </c:numRef>
          </c:xVal>
          <c:yVal>
            <c:numRef>
              <c:f>Infarcts!$F$32:$F$36</c:f>
              <c:numCache>
                <c:formatCode>0.00</c:formatCode>
                <c:ptCount val="5"/>
                <c:pt idx="0">
                  <c:v>80.142458471760804</c:v>
                </c:pt>
                <c:pt idx="1">
                  <c:v>76.845455640788785</c:v>
                </c:pt>
                <c:pt idx="2">
                  <c:v>86.394230769230774</c:v>
                </c:pt>
                <c:pt idx="3">
                  <c:v>73.015036487339813</c:v>
                </c:pt>
                <c:pt idx="4">
                  <c:v>64.486405501263249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76-4EE4-9B82-8AFC13A5194A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Infarcts!$F$38</c:f>
                <c:numCache>
                  <c:formatCode>General</c:formatCode>
                  <c:ptCount val="1"/>
                  <c:pt idx="0">
                    <c:v>3.6553488959097957</c:v>
                  </c:pt>
                </c:numCache>
              </c:numRef>
            </c:plus>
            <c:minus>
              <c:numRef>
                <c:f>Infarcts!$F$38</c:f>
                <c:numCache>
                  <c:formatCode>General</c:formatCode>
                  <c:ptCount val="1"/>
                  <c:pt idx="0">
                    <c:v>3.6553488959097957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Infarcts!$G$37</c:f>
              <c:numCache>
                <c:formatCode>General</c:formatCode>
                <c:ptCount val="1"/>
                <c:pt idx="0">
                  <c:v>4</c:v>
                </c:pt>
              </c:numCache>
            </c:numRef>
          </c:xVal>
          <c:yVal>
            <c:numRef>
              <c:f>Infarcts!$F$37</c:f>
              <c:numCache>
                <c:formatCode>0.00</c:formatCode>
                <c:ptCount val="1"/>
                <c:pt idx="0">
                  <c:v>76.176717374076674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976-4EE4-9B82-8AFC13A5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863583"/>
        <c:axId val="464889199"/>
      </c:scatterChart>
      <c:valAx>
        <c:axId val="574863583"/>
        <c:scaling>
          <c:orientation val="minMax"/>
          <c:max val="5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889199"/>
        <c:crosses val="autoZero"/>
        <c:crossBetween val="midCat"/>
        <c:majorUnit val="1"/>
      </c:valAx>
      <c:valAx>
        <c:axId val="464889199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63583"/>
        <c:crosses val="autoZero"/>
        <c:crossBetween val="midCat"/>
        <c:majorUnit val="20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36482939632531E-2"/>
          <c:y val="7.1724628171478552E-2"/>
          <c:w val="0.88386351706036748"/>
          <c:h val="0.841674686497521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Infarcts!$G$5:$G$9</c:f>
              <c:numCache>
                <c:formatCode>General</c:formatCode>
                <c:ptCount val="5"/>
                <c:pt idx="0">
                  <c:v>1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1.1000000000000001</c:v>
                </c:pt>
              </c:numCache>
            </c:numRef>
          </c:xVal>
          <c:yVal>
            <c:numRef>
              <c:f>Infarcts!$F$5:$F$9</c:f>
              <c:numCache>
                <c:formatCode>0.00</c:formatCode>
                <c:ptCount val="5"/>
                <c:pt idx="0">
                  <c:v>58.009160305343514</c:v>
                </c:pt>
                <c:pt idx="1">
                  <c:v>53.955254625897865</c:v>
                </c:pt>
                <c:pt idx="2">
                  <c:v>42.844619011296608</c:v>
                </c:pt>
                <c:pt idx="3">
                  <c:v>50.960733590916185</c:v>
                </c:pt>
                <c:pt idx="4">
                  <c:v>45.792199455211062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55-4618-B837-545A1090E786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855-4618-B837-545A1090E786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Infarcts!$F$11</c:f>
                <c:numCache>
                  <c:formatCode>General</c:formatCode>
                  <c:ptCount val="1"/>
                  <c:pt idx="0">
                    <c:v>2.7306666890026845</c:v>
                  </c:pt>
                </c:numCache>
              </c:numRef>
            </c:plus>
            <c:minus>
              <c:numRef>
                <c:f>Infarcts!$F$11</c:f>
                <c:numCache>
                  <c:formatCode>General</c:formatCode>
                  <c:ptCount val="1"/>
                  <c:pt idx="0">
                    <c:v>2.7306666890026845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Infarcts!$G$10</c:f>
              <c:numCache>
                <c:formatCode>0</c:formatCode>
                <c:ptCount val="1"/>
                <c:pt idx="0">
                  <c:v>2</c:v>
                </c:pt>
              </c:numCache>
            </c:numRef>
          </c:xVal>
          <c:yVal>
            <c:numRef>
              <c:f>Infarcts!$F$10</c:f>
              <c:numCache>
                <c:formatCode>0.0</c:formatCode>
                <c:ptCount val="1"/>
                <c:pt idx="0">
                  <c:v>50.312393397733047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855-4618-B837-545A1090E786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Infarcts!$G$13:$G$17</c:f>
              <c:numCache>
                <c:formatCode>General</c:formatCode>
                <c:ptCount val="5"/>
                <c:pt idx="0">
                  <c:v>3.1</c:v>
                </c:pt>
                <c:pt idx="1">
                  <c:v>2.9</c:v>
                </c:pt>
                <c:pt idx="2">
                  <c:v>3.1</c:v>
                </c:pt>
                <c:pt idx="3">
                  <c:v>2.9</c:v>
                </c:pt>
                <c:pt idx="4">
                  <c:v>3</c:v>
                </c:pt>
              </c:numCache>
            </c:numRef>
          </c:xVal>
          <c:yVal>
            <c:numRef>
              <c:f>Infarcts!$F$13:$F$17</c:f>
              <c:numCache>
                <c:formatCode>0.00</c:formatCode>
                <c:ptCount val="5"/>
                <c:pt idx="0">
                  <c:v>76.307116468986976</c:v>
                </c:pt>
                <c:pt idx="1">
                  <c:v>73.908877237389262</c:v>
                </c:pt>
                <c:pt idx="2">
                  <c:v>68.474849658993278</c:v>
                </c:pt>
                <c:pt idx="3">
                  <c:v>67.426613749906551</c:v>
                </c:pt>
                <c:pt idx="4">
                  <c:v>85.350945755823048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55-4618-B837-545A1090E786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Infarcts!$F$19</c:f>
                <c:numCache>
                  <c:formatCode>General</c:formatCode>
                  <c:ptCount val="1"/>
                  <c:pt idx="0">
                    <c:v>3.2208734141242492</c:v>
                  </c:pt>
                </c:numCache>
              </c:numRef>
            </c:plus>
            <c:minus>
              <c:numRef>
                <c:f>Infarcts!$F$19</c:f>
                <c:numCache>
                  <c:formatCode>General</c:formatCode>
                  <c:ptCount val="1"/>
                  <c:pt idx="0">
                    <c:v>3.2208734141242492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Infarcts!$G$18</c:f>
              <c:numCache>
                <c:formatCode>0</c:formatCode>
                <c:ptCount val="1"/>
                <c:pt idx="0">
                  <c:v>4</c:v>
                </c:pt>
              </c:numCache>
            </c:numRef>
          </c:xVal>
          <c:yVal>
            <c:numRef>
              <c:f>Infarcts!$F$18</c:f>
              <c:numCache>
                <c:formatCode>0.0</c:formatCode>
                <c:ptCount val="1"/>
                <c:pt idx="0">
                  <c:v>74.29368057421982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855-4618-B837-545A1090E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863583"/>
        <c:axId val="464889199"/>
      </c:scatterChart>
      <c:valAx>
        <c:axId val="574863583"/>
        <c:scaling>
          <c:orientation val="minMax"/>
          <c:max val="5"/>
        </c:scaling>
        <c:delete val="0"/>
        <c:axPos val="b"/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889199"/>
        <c:crosses val="autoZero"/>
        <c:crossBetween val="midCat"/>
        <c:majorUnit val="1"/>
      </c:valAx>
      <c:valAx>
        <c:axId val="464889199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63583"/>
        <c:crosses val="autoZero"/>
        <c:crossBetween val="midCat"/>
        <c:majorUnit val="20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21441787855982"/>
          <c:y val="7.7759186351706033E-2"/>
          <c:w val="0.73690194374871587"/>
          <c:h val="0.7645884871105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54-4343-B0C9-A979C3C5DE97}"/>
              </c:ext>
            </c:extLst>
          </c:dPt>
          <c:errBars>
            <c:errBarType val="plus"/>
            <c:errValType val="cust"/>
            <c:noEndCap val="0"/>
            <c:plus>
              <c:numRef>
                <c:f>'WB Quant'!$C$9:$D$9</c:f>
                <c:numCache>
                  <c:formatCode>General</c:formatCode>
                  <c:ptCount val="2"/>
                  <c:pt idx="0">
                    <c:v>4.9899048038771335E-2</c:v>
                  </c:pt>
                  <c:pt idx="1">
                    <c:v>6.5914583675146826E-2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'WB Quant'!$C$4:$D$4</c:f>
              <c:strCache>
                <c:ptCount val="2"/>
                <c:pt idx="0">
                  <c:v>WT</c:v>
                </c:pt>
                <c:pt idx="1">
                  <c:v>KO</c:v>
                </c:pt>
              </c:strCache>
            </c:strRef>
          </c:cat>
          <c:val>
            <c:numRef>
              <c:f>'WB Quant'!$C$8:$D$8</c:f>
              <c:numCache>
                <c:formatCode>0.00</c:formatCode>
                <c:ptCount val="2"/>
                <c:pt idx="0">
                  <c:v>0.44978431625540399</c:v>
                </c:pt>
                <c:pt idx="1">
                  <c:v>0.43311731129618658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'WB Quant'!#REF!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C254-4343-B0C9-A979C3C5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28300576"/>
        <c:axId val="1818059808"/>
      </c:barChart>
      <c:catAx>
        <c:axId val="19283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8059808"/>
        <c:crosses val="autoZero"/>
        <c:auto val="1"/>
        <c:lblAlgn val="ctr"/>
        <c:lblOffset val="100"/>
        <c:noMultiLvlLbl val="0"/>
      </c:catAx>
      <c:valAx>
        <c:axId val="1818059808"/>
        <c:scaling>
          <c:orientation val="minMax"/>
          <c:max val="0.60000000000000009"/>
          <c:min val="0"/>
        </c:scaling>
        <c:delete val="0"/>
        <c:axPos val="l"/>
        <c:numFmt formatCode="0.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300576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269812</xdr:colOff>
      <xdr:row>27</xdr:row>
      <xdr:rowOff>12251</xdr:rowOff>
    </xdr:from>
    <xdr:to>
      <xdr:col>26</xdr:col>
      <xdr:colOff>524870</xdr:colOff>
      <xdr:row>45</xdr:row>
      <xdr:rowOff>28444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3D59AE-6A61-45E8-BF5E-85D8F775E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254000</xdr:colOff>
      <xdr:row>5</xdr:row>
      <xdr:rowOff>76200</xdr:rowOff>
    </xdr:from>
    <xdr:to>
      <xdr:col>26</xdr:col>
      <xdr:colOff>492124</xdr:colOff>
      <xdr:row>23</xdr:row>
      <xdr:rowOff>84574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41BA8BE-C50F-491C-B28D-31629E97C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22</xdr:row>
      <xdr:rowOff>70485</xdr:rowOff>
    </xdr:from>
    <xdr:to>
      <xdr:col>10</xdr:col>
      <xdr:colOff>424815</xdr:colOff>
      <xdr:row>36</xdr:row>
      <xdr:rowOff>115253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BF35D2-F608-4A25-8ADF-FAC5CB69B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91440</xdr:colOff>
      <xdr:row>3</xdr:row>
      <xdr:rowOff>68580</xdr:rowOff>
    </xdr:from>
    <xdr:to>
      <xdr:col>10</xdr:col>
      <xdr:colOff>396240</xdr:colOff>
      <xdr:row>18</xdr:row>
      <xdr:rowOff>6668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EA9DC4E-E516-4FCC-A8C3-A6920FB73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230738</xdr:colOff>
      <xdr:row>1</xdr:row>
      <xdr:rowOff>123266</xdr:rowOff>
    </xdr:from>
    <xdr:to>
      <xdr:col>6</xdr:col>
      <xdr:colOff>493058</xdr:colOff>
      <xdr:row>12</xdr:row>
      <xdr:rowOff>89648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85BF756-E6A7-4314-A747-F1C6E4142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18C-5560-4F28-AD86-8A54773348DA}">
  <dimension ref="A1:U45"/>
  <sheetViews>
    <sheetView tabSelected="1" zoomScaleNormal="100" workbookViewId="0">
      <selection activeCell="G26" sqref="G26"/>
    </sheetView>
  </sheetViews>
  <sheetFormatPr defaultColWidth="9.140625" defaultRowHeight="11.25" x14ac:dyDescent="0.2"/>
  <cols>
    <col min="1" max="1" width="8.5703125" style="16" customWidth="1"/>
    <col min="2" max="2" width="15.7109375" style="16" customWidth="1"/>
    <col min="3" max="3" width="7.42578125" style="4" bestFit="1" customWidth="1"/>
    <col min="4" max="4" width="5.28515625" style="4" bestFit="1" customWidth="1"/>
    <col min="5" max="5" width="2.7109375" style="4" bestFit="1" customWidth="1"/>
    <col min="6" max="11" width="5.28515625" style="4" bestFit="1" customWidth="1"/>
    <col min="12" max="13" width="5" style="4" bestFit="1" customWidth="1"/>
    <col min="14" max="14" width="3.140625" style="4" bestFit="1" customWidth="1"/>
    <col min="15" max="20" width="4" style="4" bestFit="1" customWidth="1"/>
    <col min="21" max="21" width="8.42578125" style="4" customWidth="1"/>
    <col min="22" max="27" width="9.140625" style="4"/>
    <col min="28" max="28" width="14.140625" style="4" bestFit="1" customWidth="1"/>
    <col min="29" max="16384" width="9.140625" style="4"/>
  </cols>
  <sheetData>
    <row r="1" spans="1:21" x14ac:dyDescent="0.2">
      <c r="A1" s="15"/>
      <c r="B1" s="32" t="s">
        <v>27</v>
      </c>
    </row>
    <row r="2" spans="1:21" x14ac:dyDescent="0.2">
      <c r="B2" s="32" t="s">
        <v>26</v>
      </c>
    </row>
    <row r="3" spans="1:21" x14ac:dyDescent="0.2">
      <c r="B3" s="32" t="s">
        <v>28</v>
      </c>
    </row>
    <row r="4" spans="1:21" x14ac:dyDescent="0.2">
      <c r="B4" s="32"/>
    </row>
    <row r="6" spans="1:21" ht="12" thickBot="1" x14ac:dyDescent="0.25"/>
    <row r="7" spans="1:21" x14ac:dyDescent="0.2">
      <c r="B7" s="37" t="s">
        <v>31</v>
      </c>
      <c r="C7" s="19" t="s">
        <v>0</v>
      </c>
      <c r="D7" s="33"/>
      <c r="E7" s="33"/>
      <c r="F7" s="33"/>
      <c r="G7" s="33"/>
      <c r="H7" s="33"/>
      <c r="I7" s="33"/>
      <c r="J7" s="33"/>
      <c r="K7" s="44"/>
      <c r="L7" s="18" t="s">
        <v>3</v>
      </c>
      <c r="M7" s="33"/>
      <c r="N7" s="33"/>
      <c r="O7" s="33"/>
      <c r="P7" s="33"/>
      <c r="Q7" s="33"/>
      <c r="R7" s="33"/>
      <c r="S7" s="33"/>
      <c r="T7" s="33"/>
      <c r="U7" s="44"/>
    </row>
    <row r="8" spans="1:21" x14ac:dyDescent="0.2">
      <c r="B8" s="38" t="s">
        <v>30</v>
      </c>
      <c r="C8" s="43">
        <v>0</v>
      </c>
      <c r="D8" s="6">
        <v>10</v>
      </c>
      <c r="E8" s="6">
        <v>35</v>
      </c>
      <c r="F8" s="6">
        <v>45</v>
      </c>
      <c r="G8" s="6">
        <v>55</v>
      </c>
      <c r="H8" s="6">
        <v>65</v>
      </c>
      <c r="I8" s="6">
        <v>75</v>
      </c>
      <c r="J8" s="6">
        <v>85</v>
      </c>
      <c r="K8" s="51">
        <v>95</v>
      </c>
      <c r="L8" s="50">
        <v>0</v>
      </c>
      <c r="M8" s="6">
        <v>10</v>
      </c>
      <c r="N8" s="6">
        <v>35</v>
      </c>
      <c r="O8" s="6">
        <v>45</v>
      </c>
      <c r="P8" s="6">
        <v>55</v>
      </c>
      <c r="Q8" s="6">
        <v>65</v>
      </c>
      <c r="R8" s="6">
        <v>75</v>
      </c>
      <c r="S8" s="6">
        <v>85</v>
      </c>
      <c r="T8" s="6">
        <v>95</v>
      </c>
      <c r="U8" s="34"/>
    </row>
    <row r="9" spans="1:21" x14ac:dyDescent="0.2">
      <c r="B9" s="46" t="s">
        <v>12</v>
      </c>
      <c r="C9" s="5">
        <v>61785.000000000007</v>
      </c>
      <c r="D9" s="5">
        <v>52836.000000000007</v>
      </c>
      <c r="E9" s="5">
        <v>0</v>
      </c>
      <c r="F9" s="5">
        <v>2016.0000000000014</v>
      </c>
      <c r="G9" s="5">
        <v>672.00000000000364</v>
      </c>
      <c r="H9" s="5">
        <v>5940</v>
      </c>
      <c r="I9" s="5">
        <v>6467.9999999999982</v>
      </c>
      <c r="J9" s="5">
        <v>7643.9999999999955</v>
      </c>
      <c r="K9" s="52">
        <v>7055.9999999999982</v>
      </c>
      <c r="L9" s="35">
        <f t="shared" ref="L9:T13" si="0">C9/$C9*100</f>
        <v>100</v>
      </c>
      <c r="M9" s="4">
        <f t="shared" si="0"/>
        <v>85.51590191794125</v>
      </c>
      <c r="N9" s="4">
        <f t="shared" si="0"/>
        <v>0</v>
      </c>
      <c r="O9" s="4">
        <f t="shared" si="0"/>
        <v>3.2629278951201766</v>
      </c>
      <c r="P9" s="4">
        <f t="shared" si="0"/>
        <v>1.0876426317067307</v>
      </c>
      <c r="Q9" s="4">
        <f t="shared" si="0"/>
        <v>9.6139839766933708</v>
      </c>
      <c r="R9" s="4">
        <f t="shared" si="0"/>
        <v>10.468560330177223</v>
      </c>
      <c r="S9" s="4">
        <f t="shared" si="0"/>
        <v>12.371934935663988</v>
      </c>
      <c r="T9" s="4">
        <f t="shared" si="0"/>
        <v>11.420247632920608</v>
      </c>
      <c r="U9" s="34"/>
    </row>
    <row r="10" spans="1:21" x14ac:dyDescent="0.2">
      <c r="B10" s="47" t="s">
        <v>14</v>
      </c>
      <c r="C10" s="5">
        <v>51912</v>
      </c>
      <c r="D10" s="5">
        <v>51072</v>
      </c>
      <c r="E10" s="5">
        <v>0</v>
      </c>
      <c r="F10" s="5">
        <v>3240</v>
      </c>
      <c r="G10" s="5">
        <v>13716</v>
      </c>
      <c r="H10" s="5">
        <v>11016</v>
      </c>
      <c r="I10" s="5">
        <v>12707.999999999998</v>
      </c>
      <c r="J10" s="5">
        <v>12599.999999999998</v>
      </c>
      <c r="K10" s="52">
        <v>11879.999999999998</v>
      </c>
      <c r="L10" s="35">
        <f t="shared" si="0"/>
        <v>100</v>
      </c>
      <c r="M10" s="4">
        <f t="shared" si="0"/>
        <v>98.381877022653725</v>
      </c>
      <c r="N10" s="4">
        <f t="shared" si="0"/>
        <v>0</v>
      </c>
      <c r="O10" s="4">
        <f t="shared" si="0"/>
        <v>6.2413314840499305</v>
      </c>
      <c r="P10" s="4">
        <f t="shared" si="0"/>
        <v>26.421636615811373</v>
      </c>
      <c r="Q10" s="4">
        <f t="shared" si="0"/>
        <v>21.220527045769764</v>
      </c>
      <c r="R10" s="4">
        <f t="shared" si="0"/>
        <v>24.479889042995836</v>
      </c>
      <c r="S10" s="4">
        <f t="shared" si="0"/>
        <v>24.271844660194173</v>
      </c>
      <c r="T10" s="4">
        <f t="shared" si="0"/>
        <v>22.884882108183074</v>
      </c>
      <c r="U10" s="34"/>
    </row>
    <row r="11" spans="1:21" x14ac:dyDescent="0.2">
      <c r="B11" s="46" t="s">
        <v>16</v>
      </c>
      <c r="C11" s="5">
        <v>48342</v>
      </c>
      <c r="D11" s="5">
        <v>46371</v>
      </c>
      <c r="E11" s="5">
        <v>0</v>
      </c>
      <c r="F11" s="5">
        <v>1950</v>
      </c>
      <c r="G11" s="5">
        <v>4752.0000000000009</v>
      </c>
      <c r="H11" s="5">
        <v>14651.999999999998</v>
      </c>
      <c r="I11" s="5">
        <v>14832.000000000002</v>
      </c>
      <c r="J11" s="5">
        <v>15948.000000000002</v>
      </c>
      <c r="K11" s="52">
        <v>16164.000000000002</v>
      </c>
      <c r="L11" s="35">
        <f t="shared" si="0"/>
        <v>100</v>
      </c>
      <c r="M11" s="4">
        <f t="shared" si="0"/>
        <v>95.92280004964627</v>
      </c>
      <c r="N11" s="4">
        <f t="shared" si="0"/>
        <v>0</v>
      </c>
      <c r="O11" s="4">
        <f t="shared" si="0"/>
        <v>4.0337594638202807</v>
      </c>
      <c r="P11" s="4">
        <f t="shared" si="0"/>
        <v>9.8299615241405007</v>
      </c>
      <c r="Q11" s="4">
        <f t="shared" si="0"/>
        <v>30.309048032766533</v>
      </c>
      <c r="R11" s="4">
        <f t="shared" si="0"/>
        <v>30.681395060196103</v>
      </c>
      <c r="S11" s="4">
        <f t="shared" si="0"/>
        <v>32.989946630259404</v>
      </c>
      <c r="T11" s="4">
        <f t="shared" si="0"/>
        <v>33.436763063174887</v>
      </c>
      <c r="U11" s="34"/>
    </row>
    <row r="12" spans="1:21" x14ac:dyDescent="0.2">
      <c r="B12" s="47" t="s">
        <v>18</v>
      </c>
      <c r="C12" s="5">
        <v>46224</v>
      </c>
      <c r="D12" s="5">
        <v>43596</v>
      </c>
      <c r="E12" s="5">
        <v>0</v>
      </c>
      <c r="F12" s="5">
        <v>3240.0000000000036</v>
      </c>
      <c r="G12" s="5">
        <v>3233.9999999999945</v>
      </c>
      <c r="H12" s="5">
        <v>5994.0000000000009</v>
      </c>
      <c r="I12" s="5">
        <v>6552.0000000000009</v>
      </c>
      <c r="J12" s="5">
        <v>6192.0000000000009</v>
      </c>
      <c r="K12" s="52">
        <v>6983.9999999999991</v>
      </c>
      <c r="L12" s="35">
        <f t="shared" si="0"/>
        <v>100</v>
      </c>
      <c r="M12" s="4">
        <f t="shared" si="0"/>
        <v>94.314641744548283</v>
      </c>
      <c r="N12" s="4">
        <f t="shared" si="0"/>
        <v>0</v>
      </c>
      <c r="O12" s="4">
        <f t="shared" si="0"/>
        <v>7.009345794392531</v>
      </c>
      <c r="P12" s="4">
        <f t="shared" si="0"/>
        <v>6.9963655244028962</v>
      </c>
      <c r="Q12" s="4">
        <f t="shared" si="0"/>
        <v>12.967289719626171</v>
      </c>
      <c r="R12" s="4">
        <f t="shared" si="0"/>
        <v>14.174454828660437</v>
      </c>
      <c r="S12" s="4">
        <f t="shared" si="0"/>
        <v>13.395638629283491</v>
      </c>
      <c r="T12" s="4">
        <f t="shared" si="0"/>
        <v>15.109034267912772</v>
      </c>
      <c r="U12" s="34"/>
    </row>
    <row r="13" spans="1:21" x14ac:dyDescent="0.2">
      <c r="B13" s="46" t="s">
        <v>20</v>
      </c>
      <c r="C13" s="5">
        <v>50400</v>
      </c>
      <c r="D13" s="5">
        <v>36000</v>
      </c>
      <c r="E13" s="5">
        <v>0</v>
      </c>
      <c r="F13" s="5">
        <v>4050</v>
      </c>
      <c r="G13" s="5">
        <v>1367.9999999999991</v>
      </c>
      <c r="H13" s="5">
        <v>6641.9999999999982</v>
      </c>
      <c r="I13" s="5">
        <v>7721.9999999999982</v>
      </c>
      <c r="J13" s="5">
        <v>7979.9999999999982</v>
      </c>
      <c r="K13" s="52">
        <v>8400</v>
      </c>
      <c r="L13" s="35">
        <f t="shared" si="0"/>
        <v>100</v>
      </c>
      <c r="M13" s="4">
        <f t="shared" si="0"/>
        <v>71.428571428571431</v>
      </c>
      <c r="N13" s="4">
        <f t="shared" si="0"/>
        <v>0</v>
      </c>
      <c r="O13" s="4">
        <f t="shared" si="0"/>
        <v>8.0357142857142865</v>
      </c>
      <c r="P13" s="4">
        <f t="shared" si="0"/>
        <v>2.7142857142857126</v>
      </c>
      <c r="Q13" s="4">
        <f t="shared" si="0"/>
        <v>13.178571428571425</v>
      </c>
      <c r="R13" s="4">
        <f t="shared" si="0"/>
        <v>15.321428571428569</v>
      </c>
      <c r="S13" s="4">
        <f t="shared" si="0"/>
        <v>15.83333333333333</v>
      </c>
      <c r="T13" s="4">
        <f t="shared" si="0"/>
        <v>16.666666666666664</v>
      </c>
      <c r="U13" s="34"/>
    </row>
    <row r="14" spans="1:21" x14ac:dyDescent="0.2">
      <c r="B14" s="46" t="s">
        <v>1</v>
      </c>
      <c r="C14" s="6">
        <f>AVERAGE(C9:C13)</f>
        <v>51732.6</v>
      </c>
      <c r="D14" s="6">
        <f t="shared" ref="D14:T14" si="1">AVERAGE(D9:D13)</f>
        <v>45975</v>
      </c>
      <c r="E14" s="6">
        <f t="shared" si="1"/>
        <v>0</v>
      </c>
      <c r="F14" s="6">
        <f t="shared" si="1"/>
        <v>2899.2000000000012</v>
      </c>
      <c r="G14" s="6">
        <f t="shared" si="1"/>
        <v>4748.3999999999996</v>
      </c>
      <c r="H14" s="6">
        <f t="shared" si="1"/>
        <v>8848.7999999999993</v>
      </c>
      <c r="I14" s="6">
        <f t="shared" si="1"/>
        <v>9656.4</v>
      </c>
      <c r="J14" s="6">
        <f t="shared" si="1"/>
        <v>10072.799999999999</v>
      </c>
      <c r="K14" s="51">
        <f t="shared" si="1"/>
        <v>10096.799999999999</v>
      </c>
      <c r="L14" s="21">
        <f t="shared" si="1"/>
        <v>100</v>
      </c>
      <c r="M14" s="3">
        <f t="shared" si="1"/>
        <v>89.112758432672194</v>
      </c>
      <c r="N14" s="3">
        <f t="shared" si="1"/>
        <v>0</v>
      </c>
      <c r="O14" s="3">
        <f t="shared" si="1"/>
        <v>5.7166157846194405</v>
      </c>
      <c r="P14" s="3">
        <f t="shared" si="1"/>
        <v>9.409978402069445</v>
      </c>
      <c r="Q14" s="3">
        <f t="shared" si="1"/>
        <v>17.457884040685453</v>
      </c>
      <c r="R14" s="3">
        <f t="shared" si="1"/>
        <v>19.025145566691631</v>
      </c>
      <c r="S14" s="3">
        <f t="shared" si="1"/>
        <v>19.772539637746881</v>
      </c>
      <c r="T14" s="3">
        <f t="shared" si="1"/>
        <v>19.903518747771603</v>
      </c>
      <c r="U14" s="34"/>
    </row>
    <row r="15" spans="1:21" x14ac:dyDescent="0.2">
      <c r="B15" s="46" t="s">
        <v>2</v>
      </c>
      <c r="C15" s="6">
        <f>STDEV(C9:C13)/SQRT(COUNT(C9:C13))</f>
        <v>2689.7917688921639</v>
      </c>
      <c r="D15" s="6">
        <f t="shared" ref="D15:T15" si="2">STDEV(D9:D13)/SQRT(COUNT(D9:D13))</f>
        <v>2986.3842016726512</v>
      </c>
      <c r="E15" s="6">
        <f t="shared" si="2"/>
        <v>0</v>
      </c>
      <c r="F15" s="6">
        <f t="shared" si="2"/>
        <v>402.34641790377589</v>
      </c>
      <c r="G15" s="6">
        <f t="shared" si="2"/>
        <v>2353.2468123849649</v>
      </c>
      <c r="H15" s="6">
        <f t="shared" si="2"/>
        <v>1729.9545196333911</v>
      </c>
      <c r="I15" s="6">
        <f t="shared" si="2"/>
        <v>1726.907571354066</v>
      </c>
      <c r="J15" s="6">
        <f t="shared" si="2"/>
        <v>1819.9478673852179</v>
      </c>
      <c r="K15" s="51">
        <f t="shared" si="2"/>
        <v>1757.9225921524533</v>
      </c>
      <c r="L15" s="21">
        <f t="shared" si="2"/>
        <v>0</v>
      </c>
      <c r="M15" s="3">
        <f t="shared" si="2"/>
        <v>4.9245338004424513</v>
      </c>
      <c r="N15" s="3">
        <f t="shared" si="2"/>
        <v>0</v>
      </c>
      <c r="O15" s="3">
        <f t="shared" si="2"/>
        <v>0.89936880523804541</v>
      </c>
      <c r="P15" s="3">
        <f t="shared" si="2"/>
        <v>4.5248867464895435</v>
      </c>
      <c r="Q15" s="3">
        <f t="shared" si="2"/>
        <v>3.7370751955071362</v>
      </c>
      <c r="R15" s="3">
        <f t="shared" si="2"/>
        <v>3.7154020628585096</v>
      </c>
      <c r="S15" s="3">
        <f t="shared" si="2"/>
        <v>3.9108487315907636</v>
      </c>
      <c r="T15" s="3">
        <f t="shared" si="2"/>
        <v>3.8566009050576171</v>
      </c>
      <c r="U15" s="34"/>
    </row>
    <row r="16" spans="1:21" x14ac:dyDescent="0.2">
      <c r="B16" s="39"/>
      <c r="K16" s="34"/>
      <c r="L16" s="35"/>
      <c r="U16" s="34"/>
    </row>
    <row r="17" spans="2:21" x14ac:dyDescent="0.2">
      <c r="B17" s="46" t="s">
        <v>13</v>
      </c>
      <c r="C17" s="5">
        <v>65484</v>
      </c>
      <c r="D17" s="5">
        <v>49104</v>
      </c>
      <c r="E17" s="5">
        <v>0</v>
      </c>
      <c r="F17" s="5">
        <v>1290.0000000000034</v>
      </c>
      <c r="G17" s="5">
        <v>2268.0000000000014</v>
      </c>
      <c r="H17" s="5">
        <v>2442.0000000000018</v>
      </c>
      <c r="I17" s="5">
        <v>2856.0000000000018</v>
      </c>
      <c r="J17" s="5">
        <v>3900</v>
      </c>
      <c r="K17" s="52">
        <v>4319.9999999999964</v>
      </c>
      <c r="L17" s="35">
        <f t="shared" ref="L17:T21" si="3">C17/$C17*100</f>
        <v>100</v>
      </c>
      <c r="M17" s="4">
        <f t="shared" si="3"/>
        <v>74.986256184716879</v>
      </c>
      <c r="N17" s="4">
        <f t="shared" si="3"/>
        <v>0</v>
      </c>
      <c r="O17" s="4">
        <f t="shared" si="3"/>
        <v>1.9699468572475773</v>
      </c>
      <c r="P17" s="4">
        <f t="shared" si="3"/>
        <v>3.4634414513468958</v>
      </c>
      <c r="Q17" s="4">
        <f t="shared" si="3"/>
        <v>3.7291552134872665</v>
      </c>
      <c r="R17" s="4">
        <f t="shared" si="3"/>
        <v>4.3613707165109057</v>
      </c>
      <c r="S17" s="4">
        <f t="shared" si="3"/>
        <v>5.9556532893531244</v>
      </c>
      <c r="T17" s="4">
        <f t="shared" si="3"/>
        <v>6.5970313358988397</v>
      </c>
      <c r="U17" s="34"/>
    </row>
    <row r="18" spans="2:21" x14ac:dyDescent="0.2">
      <c r="B18" s="46" t="s">
        <v>15</v>
      </c>
      <c r="C18" s="5">
        <v>56340</v>
      </c>
      <c r="D18" s="5">
        <v>20580</v>
      </c>
      <c r="E18" s="5">
        <v>0</v>
      </c>
      <c r="F18" s="5">
        <v>1469.9999999999975</v>
      </c>
      <c r="G18" s="5">
        <v>2916.0000000000032</v>
      </c>
      <c r="H18" s="5">
        <v>4073.9999999999982</v>
      </c>
      <c r="I18" s="5">
        <v>3744.0000000000032</v>
      </c>
      <c r="J18" s="5">
        <v>4535.9999999999982</v>
      </c>
      <c r="K18" s="52">
        <v>3660.0000000000009</v>
      </c>
      <c r="L18" s="35">
        <f t="shared" si="3"/>
        <v>100</v>
      </c>
      <c r="M18" s="4">
        <f t="shared" si="3"/>
        <v>36.528221512247072</v>
      </c>
      <c r="N18" s="4">
        <f t="shared" si="3"/>
        <v>0</v>
      </c>
      <c r="O18" s="4">
        <f t="shared" si="3"/>
        <v>2.6091586794462147</v>
      </c>
      <c r="P18" s="4">
        <f t="shared" si="3"/>
        <v>5.1757188498402611</v>
      </c>
      <c r="Q18" s="4">
        <f t="shared" si="3"/>
        <v>7.2310969116080912</v>
      </c>
      <c r="R18" s="4">
        <f t="shared" si="3"/>
        <v>6.6453674121405806</v>
      </c>
      <c r="S18" s="4">
        <f t="shared" si="3"/>
        <v>8.0511182108626169</v>
      </c>
      <c r="T18" s="4">
        <f t="shared" si="3"/>
        <v>6.4962726304579359</v>
      </c>
      <c r="U18" s="34"/>
    </row>
    <row r="19" spans="2:21" x14ac:dyDescent="0.2">
      <c r="B19" s="46" t="s">
        <v>17</v>
      </c>
      <c r="C19" s="5">
        <v>56835</v>
      </c>
      <c r="D19" s="5">
        <v>44058</v>
      </c>
      <c r="E19" s="5">
        <v>0</v>
      </c>
      <c r="F19" s="5">
        <v>1110.0000000000009</v>
      </c>
      <c r="G19" s="5">
        <v>1890</v>
      </c>
      <c r="H19" s="5">
        <v>3293.9999999999968</v>
      </c>
      <c r="I19" s="5">
        <v>2160</v>
      </c>
      <c r="J19" s="5">
        <v>3570</v>
      </c>
      <c r="K19" s="52">
        <v>3444.0000000000014</v>
      </c>
      <c r="L19" s="35">
        <f t="shared" si="3"/>
        <v>100</v>
      </c>
      <c r="M19" s="4">
        <f t="shared" si="3"/>
        <v>77.519134336236476</v>
      </c>
      <c r="N19" s="4">
        <f t="shared" si="3"/>
        <v>0</v>
      </c>
      <c r="O19" s="4">
        <f t="shared" si="3"/>
        <v>1.9530219055159688</v>
      </c>
      <c r="P19" s="4">
        <f t="shared" si="3"/>
        <v>3.3254156769596199</v>
      </c>
      <c r="Q19" s="4">
        <f t="shared" si="3"/>
        <v>5.7957244655581892</v>
      </c>
      <c r="R19" s="4">
        <f t="shared" si="3"/>
        <v>3.800475059382423</v>
      </c>
      <c r="S19" s="4">
        <f t="shared" si="3"/>
        <v>6.2813407231459495</v>
      </c>
      <c r="T19" s="4">
        <f t="shared" si="3"/>
        <v>6.0596463446819762</v>
      </c>
      <c r="U19" s="34"/>
    </row>
    <row r="20" spans="2:21" x14ac:dyDescent="0.2">
      <c r="B20" s="46" t="s">
        <v>19</v>
      </c>
      <c r="C20" s="5">
        <v>62015.999999999993</v>
      </c>
      <c r="D20" s="5">
        <v>31644.000000000004</v>
      </c>
      <c r="E20" s="5">
        <v>0</v>
      </c>
      <c r="F20" s="5">
        <v>743.99999999999864</v>
      </c>
      <c r="G20" s="5">
        <v>2484.0000000000045</v>
      </c>
      <c r="H20" s="5">
        <v>3132.0000000000064</v>
      </c>
      <c r="I20" s="5">
        <v>2394.0000000000014</v>
      </c>
      <c r="J20" s="5">
        <v>2310.0000000000009</v>
      </c>
      <c r="K20" s="52">
        <v>3840</v>
      </c>
      <c r="L20" s="35">
        <f t="shared" si="3"/>
        <v>100</v>
      </c>
      <c r="M20" s="4">
        <f t="shared" si="3"/>
        <v>51.025541795665653</v>
      </c>
      <c r="N20" s="4">
        <f t="shared" si="3"/>
        <v>0</v>
      </c>
      <c r="O20" s="4">
        <f t="shared" si="3"/>
        <v>1.1996904024767781</v>
      </c>
      <c r="P20" s="4">
        <f t="shared" si="3"/>
        <v>4.0054179566563546</v>
      </c>
      <c r="Q20" s="4">
        <f t="shared" si="3"/>
        <v>5.0503095975232313</v>
      </c>
      <c r="R20" s="4">
        <f t="shared" si="3"/>
        <v>3.8602941176470615</v>
      </c>
      <c r="S20" s="4">
        <f t="shared" si="3"/>
        <v>3.7248452012383924</v>
      </c>
      <c r="T20" s="4">
        <f t="shared" si="3"/>
        <v>6.1919504643962853</v>
      </c>
      <c r="U20" s="34"/>
    </row>
    <row r="21" spans="2:21" x14ac:dyDescent="0.2">
      <c r="B21" s="46" t="s">
        <v>21</v>
      </c>
      <c r="C21" s="5">
        <v>65940</v>
      </c>
      <c r="D21" s="5">
        <v>12024</v>
      </c>
      <c r="E21" s="5">
        <v>0</v>
      </c>
      <c r="F21" s="5">
        <v>215.99999999999795</v>
      </c>
      <c r="G21" s="5">
        <v>197.99999999999898</v>
      </c>
      <c r="H21" s="5">
        <v>239.99999999999915</v>
      </c>
      <c r="I21" s="5">
        <v>330.00000000000256</v>
      </c>
      <c r="J21" s="5">
        <v>690.00000000000341</v>
      </c>
      <c r="K21" s="52">
        <v>900</v>
      </c>
      <c r="L21" s="35">
        <f t="shared" si="3"/>
        <v>100</v>
      </c>
      <c r="M21" s="4">
        <f t="shared" si="3"/>
        <v>18.234758871701548</v>
      </c>
      <c r="N21" s="4">
        <f t="shared" si="3"/>
        <v>0</v>
      </c>
      <c r="O21" s="4">
        <f t="shared" si="3"/>
        <v>0.3275705186533181</v>
      </c>
      <c r="P21" s="4">
        <f t="shared" si="3"/>
        <v>0.30027297543220954</v>
      </c>
      <c r="Q21" s="4">
        <f t="shared" si="3"/>
        <v>0.36396724294813337</v>
      </c>
      <c r="R21" s="4">
        <f t="shared" si="3"/>
        <v>0.50045495905368909</v>
      </c>
      <c r="S21" s="4">
        <f t="shared" si="3"/>
        <v>1.0464058234758924</v>
      </c>
      <c r="T21" s="4">
        <f t="shared" si="3"/>
        <v>1.3648771610555051</v>
      </c>
      <c r="U21" s="41" t="s">
        <v>10</v>
      </c>
    </row>
    <row r="22" spans="2:21" x14ac:dyDescent="0.2">
      <c r="B22" s="46" t="s">
        <v>1</v>
      </c>
      <c r="C22" s="6">
        <f>AVERAGE(C17:C21)</f>
        <v>61323</v>
      </c>
      <c r="D22" s="6">
        <f t="shared" ref="D22:T22" si="4">AVERAGE(D17:D21)</f>
        <v>31482</v>
      </c>
      <c r="E22" s="6">
        <f t="shared" si="4"/>
        <v>0</v>
      </c>
      <c r="F22" s="6">
        <f t="shared" si="4"/>
        <v>965.99999999999966</v>
      </c>
      <c r="G22" s="6">
        <f t="shared" si="4"/>
        <v>1951.2000000000014</v>
      </c>
      <c r="H22" s="6">
        <f t="shared" si="4"/>
        <v>2636.4000000000005</v>
      </c>
      <c r="I22" s="6">
        <f t="shared" si="4"/>
        <v>2296.800000000002</v>
      </c>
      <c r="J22" s="6">
        <f t="shared" si="4"/>
        <v>3001.2000000000007</v>
      </c>
      <c r="K22" s="51">
        <f t="shared" si="4"/>
        <v>3232.7999999999997</v>
      </c>
      <c r="L22" s="21">
        <f t="shared" si="4"/>
        <v>100</v>
      </c>
      <c r="M22" s="3">
        <f t="shared" si="4"/>
        <v>51.658782540113521</v>
      </c>
      <c r="N22" s="3">
        <f t="shared" si="4"/>
        <v>0</v>
      </c>
      <c r="O22" s="3">
        <f t="shared" si="4"/>
        <v>1.6118776726679713</v>
      </c>
      <c r="P22" s="3">
        <f t="shared" si="4"/>
        <v>3.2540533820470685</v>
      </c>
      <c r="Q22" s="3">
        <f t="shared" si="4"/>
        <v>4.4340506862249827</v>
      </c>
      <c r="R22" s="3">
        <f t="shared" si="4"/>
        <v>3.8335924529469319</v>
      </c>
      <c r="S22" s="3">
        <f t="shared" si="4"/>
        <v>5.0118726496151949</v>
      </c>
      <c r="T22" s="3">
        <f t="shared" si="4"/>
        <v>5.3419555872981084</v>
      </c>
      <c r="U22" s="42">
        <f>TTEST(T17:T21,T9:T13,2,2)</f>
        <v>6.4466868968143702E-3</v>
      </c>
    </row>
    <row r="23" spans="2:21" ht="12" thickBot="1" x14ac:dyDescent="0.25">
      <c r="B23" s="48" t="s">
        <v>2</v>
      </c>
      <c r="C23" s="36">
        <f>STDEV(C17:C21)/SQRT(COUNT(C17:C21))</f>
        <v>2050.4059598040576</v>
      </c>
      <c r="D23" s="36">
        <f t="shared" ref="D23:T23" si="5">STDEV(D17:D21)/SQRT(COUNT(D17:D21))</f>
        <v>6950.48297602404</v>
      </c>
      <c r="E23" s="36">
        <f t="shared" si="5"/>
        <v>0</v>
      </c>
      <c r="F23" s="36">
        <f t="shared" si="5"/>
        <v>222.65578815741625</v>
      </c>
      <c r="G23" s="36">
        <f t="shared" si="5"/>
        <v>468.64340387975267</v>
      </c>
      <c r="H23" s="36">
        <f t="shared" si="5"/>
        <v>652.88878072762088</v>
      </c>
      <c r="I23" s="36">
        <f t="shared" si="5"/>
        <v>561.4070181249964</v>
      </c>
      <c r="J23" s="36">
        <f t="shared" si="5"/>
        <v>682.14326940899934</v>
      </c>
      <c r="K23" s="53">
        <f t="shared" si="5"/>
        <v>600.8226360582629</v>
      </c>
      <c r="L23" s="23">
        <f t="shared" si="5"/>
        <v>0</v>
      </c>
      <c r="M23" s="24">
        <f t="shared" si="5"/>
        <v>11.312446797010564</v>
      </c>
      <c r="N23" s="24">
        <f t="shared" si="5"/>
        <v>0</v>
      </c>
      <c r="O23" s="24">
        <f t="shared" si="5"/>
        <v>0.39105661652709983</v>
      </c>
      <c r="P23" s="24">
        <f t="shared" si="5"/>
        <v>0.80718961605340189</v>
      </c>
      <c r="Q23" s="24">
        <f t="shared" si="5"/>
        <v>1.1644710167438777</v>
      </c>
      <c r="R23" s="24">
        <f t="shared" si="5"/>
        <v>0.98224853297142323</v>
      </c>
      <c r="S23" s="24">
        <f t="shared" si="5"/>
        <v>1.2066617477426465</v>
      </c>
      <c r="T23" s="24">
        <f t="shared" si="5"/>
        <v>0.99905923482210623</v>
      </c>
      <c r="U23" s="49"/>
    </row>
    <row r="24" spans="2:21" x14ac:dyDescent="0.2">
      <c r="C24" s="27"/>
      <c r="L24" s="3"/>
      <c r="M24" s="3"/>
      <c r="N24" s="3"/>
      <c r="O24" s="3"/>
      <c r="P24" s="3"/>
      <c r="Q24" s="3"/>
      <c r="R24" s="3"/>
      <c r="S24" s="3"/>
      <c r="T24" s="3"/>
    </row>
    <row r="27" spans="2:21" ht="12" thickBot="1" x14ac:dyDescent="0.25">
      <c r="C27" s="3"/>
      <c r="D27" s="6"/>
      <c r="E27" s="6"/>
      <c r="F27" s="6"/>
      <c r="G27" s="6"/>
      <c r="H27" s="6"/>
      <c r="I27" s="6"/>
      <c r="J27" s="6"/>
      <c r="K27" s="6"/>
      <c r="L27" s="6"/>
      <c r="M27" s="3"/>
      <c r="N27" s="3"/>
      <c r="O27" s="3"/>
      <c r="P27" s="3"/>
      <c r="Q27" s="3"/>
      <c r="R27" s="3"/>
      <c r="S27" s="3"/>
      <c r="T27" s="3"/>
      <c r="U27" s="3"/>
    </row>
    <row r="28" spans="2:21" x14ac:dyDescent="0.2">
      <c r="B28" s="37" t="s">
        <v>50</v>
      </c>
      <c r="C28" s="19"/>
      <c r="D28" s="19" t="s">
        <v>0</v>
      </c>
      <c r="E28" s="33"/>
      <c r="F28" s="33"/>
      <c r="G28" s="33"/>
      <c r="H28" s="33"/>
      <c r="I28" s="33"/>
      <c r="J28" s="33"/>
      <c r="K28" s="33"/>
      <c r="L28" s="33"/>
      <c r="M28" s="19" t="s">
        <v>3</v>
      </c>
      <c r="N28" s="33"/>
      <c r="O28" s="33"/>
      <c r="P28" s="33"/>
      <c r="Q28" s="33"/>
      <c r="R28" s="33"/>
      <c r="S28" s="33"/>
      <c r="T28" s="33"/>
      <c r="U28" s="20"/>
    </row>
    <row r="29" spans="2:21" x14ac:dyDescent="0.2">
      <c r="B29" s="38" t="s">
        <v>29</v>
      </c>
      <c r="D29" s="6">
        <v>10</v>
      </c>
      <c r="E29" s="6">
        <v>35</v>
      </c>
      <c r="F29" s="6">
        <v>45</v>
      </c>
      <c r="G29" s="6">
        <v>55</v>
      </c>
      <c r="H29" s="6">
        <v>65</v>
      </c>
      <c r="I29" s="6">
        <v>75</v>
      </c>
      <c r="J29" s="6">
        <v>85</v>
      </c>
      <c r="K29" s="6">
        <v>95</v>
      </c>
      <c r="L29" s="6"/>
      <c r="M29" s="6">
        <v>10</v>
      </c>
      <c r="N29" s="6">
        <v>35</v>
      </c>
      <c r="O29" s="6">
        <v>45</v>
      </c>
      <c r="P29" s="6">
        <v>55</v>
      </c>
      <c r="Q29" s="6">
        <v>65</v>
      </c>
      <c r="R29" s="6">
        <v>75</v>
      </c>
      <c r="S29" s="6">
        <v>85</v>
      </c>
      <c r="T29" s="6">
        <v>95</v>
      </c>
      <c r="U29" s="22"/>
    </row>
    <row r="30" spans="2:21" x14ac:dyDescent="0.2">
      <c r="B30" s="39"/>
      <c r="C30" s="3" t="s">
        <v>12</v>
      </c>
      <c r="D30" s="5">
        <v>53004.000000000007</v>
      </c>
      <c r="E30" s="5">
        <v>0</v>
      </c>
      <c r="F30" s="5">
        <v>1943.9999999999968</v>
      </c>
      <c r="G30" s="5">
        <v>2861.9999999999986</v>
      </c>
      <c r="H30" s="5">
        <v>8879.9999999999982</v>
      </c>
      <c r="I30" s="5">
        <v>11153.999999999995</v>
      </c>
      <c r="J30" s="5">
        <v>9240</v>
      </c>
      <c r="K30" s="5">
        <v>11772.000000000002</v>
      </c>
      <c r="M30" s="4">
        <f>D30/$D30*100</f>
        <v>100</v>
      </c>
      <c r="N30" s="4">
        <f>E30/$D30*100</f>
        <v>0</v>
      </c>
      <c r="O30" s="4">
        <f>F30/$D30*100</f>
        <v>3.6676477247000161</v>
      </c>
      <c r="P30" s="4">
        <f>G30/$D30*100</f>
        <v>5.3995924835861411</v>
      </c>
      <c r="Q30" s="4">
        <f>H30/$D30*100</f>
        <v>16.75345256961738</v>
      </c>
      <c r="R30" s="4">
        <f>I30/$D30*100</f>
        <v>21.043694815485612</v>
      </c>
      <c r="S30" s="4">
        <f>J30/$D30*100</f>
        <v>17.432646592709983</v>
      </c>
      <c r="T30" s="4">
        <f>K30/$D30*100</f>
        <v>22.209644555127916</v>
      </c>
      <c r="U30" s="34"/>
    </row>
    <row r="31" spans="2:21" x14ac:dyDescent="0.2">
      <c r="B31" s="39"/>
      <c r="C31" s="3" t="s">
        <v>14</v>
      </c>
      <c r="D31" s="5">
        <v>50568</v>
      </c>
      <c r="E31" s="5">
        <v>0</v>
      </c>
      <c r="F31" s="5">
        <v>3179.9999999999982</v>
      </c>
      <c r="G31" s="5">
        <v>2844.0000000000018</v>
      </c>
      <c r="H31" s="5">
        <v>2898.0000000000023</v>
      </c>
      <c r="I31" s="5">
        <v>4427.9999999999991</v>
      </c>
      <c r="J31" s="5">
        <v>7325.9999999999964</v>
      </c>
      <c r="K31" s="5">
        <v>4716.0000000000009</v>
      </c>
      <c r="M31" s="4">
        <f>D31/$D31*100</f>
        <v>100</v>
      </c>
      <c r="N31" s="4">
        <f>E31/$D31*100</f>
        <v>0</v>
      </c>
      <c r="O31" s="4">
        <f>F31/$D31*100</f>
        <v>6.2885619364024645</v>
      </c>
      <c r="P31" s="4">
        <f>G31/$D31*100</f>
        <v>5.6241101091599468</v>
      </c>
      <c r="Q31" s="4">
        <f>H31/$D31*100</f>
        <v>5.7308970099667818</v>
      </c>
      <c r="R31" s="4">
        <f>I31/$D31*100</f>
        <v>8.7565258661604162</v>
      </c>
      <c r="S31" s="4">
        <f>J31/$D31*100</f>
        <v>14.487422876127187</v>
      </c>
      <c r="T31" s="4">
        <f>K31/$D31*100</f>
        <v>9.3260560037968698</v>
      </c>
      <c r="U31" s="34"/>
    </row>
    <row r="32" spans="2:21" x14ac:dyDescent="0.2">
      <c r="B32" s="39"/>
      <c r="C32" s="3" t="s">
        <v>16</v>
      </c>
      <c r="D32" s="5">
        <v>73494.000000000015</v>
      </c>
      <c r="E32" s="5">
        <v>0</v>
      </c>
      <c r="F32" s="5">
        <v>360.00000000000085</v>
      </c>
      <c r="G32" s="5">
        <v>1043.9999999999968</v>
      </c>
      <c r="H32" s="5">
        <v>1079.9999999999982</v>
      </c>
      <c r="I32" s="5">
        <v>3863.9999999999982</v>
      </c>
      <c r="J32" s="5">
        <v>3990</v>
      </c>
      <c r="K32" s="5">
        <v>3864.0000000000014</v>
      </c>
      <c r="M32" s="4">
        <f>D32/$D32*100</f>
        <v>100</v>
      </c>
      <c r="N32" s="4">
        <f>E32/$D32*100</f>
        <v>0</v>
      </c>
      <c r="O32" s="4">
        <f>F32/$D32*100</f>
        <v>0.48983590497183549</v>
      </c>
      <c r="P32" s="4">
        <f>G32/$D32*100</f>
        <v>1.4205241244183153</v>
      </c>
      <c r="Q32" s="4">
        <f>H32/$D32*100</f>
        <v>1.4695077149155005</v>
      </c>
      <c r="R32" s="4">
        <f>I32/$D32*100</f>
        <v>5.2575720466976863</v>
      </c>
      <c r="S32" s="4">
        <f>J32/$D32*100</f>
        <v>5.4290146134378308</v>
      </c>
      <c r="T32" s="4">
        <f>K32/$D32*100</f>
        <v>5.2575720466976898</v>
      </c>
      <c r="U32" s="34"/>
    </row>
    <row r="33" spans="2:21" x14ac:dyDescent="0.2">
      <c r="B33" s="39"/>
      <c r="C33" s="3" t="s">
        <v>18</v>
      </c>
      <c r="D33" s="5">
        <v>57582</v>
      </c>
      <c r="E33" s="5">
        <v>0</v>
      </c>
      <c r="F33" s="5">
        <v>720</v>
      </c>
      <c r="G33" s="5">
        <v>5231.9999999999991</v>
      </c>
      <c r="H33" s="5">
        <v>6510</v>
      </c>
      <c r="I33" s="5">
        <v>6594.0000000000009</v>
      </c>
      <c r="J33" s="5">
        <v>6300</v>
      </c>
      <c r="K33" s="5">
        <v>6356.9999999999991</v>
      </c>
      <c r="M33" s="4">
        <f>D33/$D33*100</f>
        <v>100</v>
      </c>
      <c r="N33" s="4">
        <f>E33/$D33*100</f>
        <v>0</v>
      </c>
      <c r="O33" s="4">
        <f>F33/$D33*100</f>
        <v>1.2503907471084714</v>
      </c>
      <c r="P33" s="4">
        <f>G33/$D33*100</f>
        <v>9.0861727623215565</v>
      </c>
      <c r="Q33" s="4">
        <f>H33/$D33*100</f>
        <v>11.305616338439094</v>
      </c>
      <c r="R33" s="4">
        <f>I33/$D33*100</f>
        <v>11.451495258935084</v>
      </c>
      <c r="S33" s="4">
        <f>J33/$D33*100</f>
        <v>10.940919037199125</v>
      </c>
      <c r="T33" s="4">
        <f>K33/$D33*100</f>
        <v>11.039908304678542</v>
      </c>
      <c r="U33" s="34"/>
    </row>
    <row r="34" spans="2:21" x14ac:dyDescent="0.2">
      <c r="B34" s="39"/>
      <c r="C34" s="3" t="s">
        <v>20</v>
      </c>
      <c r="D34" s="5">
        <v>54216</v>
      </c>
      <c r="E34" s="5">
        <v>0</v>
      </c>
      <c r="F34" s="5">
        <v>600</v>
      </c>
      <c r="G34" s="5">
        <v>1517.9999999999982</v>
      </c>
      <c r="H34" s="5">
        <v>1944.000000000002</v>
      </c>
      <c r="I34" s="5">
        <v>2591.9999999999959</v>
      </c>
      <c r="J34" s="5">
        <v>1320</v>
      </c>
      <c r="K34" s="5">
        <v>1007.9999999999939</v>
      </c>
      <c r="M34" s="4">
        <f>D34/$D34*100</f>
        <v>100</v>
      </c>
      <c r="N34" s="4">
        <f>E34/$D34*100</f>
        <v>0</v>
      </c>
      <c r="O34" s="4">
        <f>F34/$D34*100</f>
        <v>1.1066843736166445</v>
      </c>
      <c r="P34" s="4">
        <f>G34/$D34*100</f>
        <v>2.7999114652501071</v>
      </c>
      <c r="Q34" s="4">
        <f>H34/$D34*100</f>
        <v>3.5856573705179322</v>
      </c>
      <c r="R34" s="4">
        <f>I34/$D34*100</f>
        <v>4.7808764940238966</v>
      </c>
      <c r="S34" s="4">
        <f>J34/$D34*100</f>
        <v>2.4347056219566179</v>
      </c>
      <c r="T34" s="4">
        <f>K34/$D34*100</f>
        <v>1.8592297476759514</v>
      </c>
      <c r="U34" s="34"/>
    </row>
    <row r="35" spans="2:21" x14ac:dyDescent="0.2">
      <c r="B35" s="39"/>
      <c r="C35" s="3" t="s">
        <v>1</v>
      </c>
      <c r="D35" s="6">
        <v>57772.800000000003</v>
      </c>
      <c r="E35" s="6">
        <v>0</v>
      </c>
      <c r="F35" s="6">
        <v>1360.799999999999</v>
      </c>
      <c r="G35" s="6">
        <v>2699.9999999999991</v>
      </c>
      <c r="H35" s="6">
        <v>4262.4000000000005</v>
      </c>
      <c r="I35" s="6">
        <v>5726.3999999999978</v>
      </c>
      <c r="J35" s="6">
        <v>5635.1999999999989</v>
      </c>
      <c r="K35" s="6">
        <v>5543.4</v>
      </c>
      <c r="L35" s="6"/>
      <c r="M35" s="3">
        <f>AVERAGE(M30:M34)</f>
        <v>100</v>
      </c>
      <c r="N35" s="3">
        <f t="shared" ref="N35" si="6">AVERAGE(N30:N34)</f>
        <v>0</v>
      </c>
      <c r="O35" s="3">
        <f t="shared" ref="O35" si="7">AVERAGE(O30:O34)</f>
        <v>2.5606241373598864</v>
      </c>
      <c r="P35" s="3">
        <f t="shared" ref="P35" si="8">AVERAGE(P30:P34)</f>
        <v>4.8660621889472129</v>
      </c>
      <c r="Q35" s="3">
        <f t="shared" ref="Q35" si="9">AVERAGE(Q30:Q34)</f>
        <v>7.7690262006913375</v>
      </c>
      <c r="R35" s="3">
        <f t="shared" ref="R35" si="10">AVERAGE(R30:R34)</f>
        <v>10.25803289626054</v>
      </c>
      <c r="S35" s="3">
        <f t="shared" ref="S35:T35" si="11">AVERAGE(S30:S34)</f>
        <v>10.144941748286147</v>
      </c>
      <c r="T35" s="3">
        <f t="shared" si="11"/>
        <v>9.9384821315953946</v>
      </c>
      <c r="U35" s="22"/>
    </row>
    <row r="36" spans="2:21" x14ac:dyDescent="0.2">
      <c r="B36" s="39"/>
      <c r="C36" s="3" t="s">
        <v>2</v>
      </c>
      <c r="D36" s="6">
        <v>4089.5840668703895</v>
      </c>
      <c r="E36" s="6">
        <v>0</v>
      </c>
      <c r="F36" s="6">
        <v>531.06745334279276</v>
      </c>
      <c r="G36" s="6">
        <v>727.92389712112094</v>
      </c>
      <c r="H36" s="6">
        <v>1478.8199890453191</v>
      </c>
      <c r="I36" s="6">
        <v>1503.1701700073741</v>
      </c>
      <c r="J36" s="6">
        <v>1371.5498678502358</v>
      </c>
      <c r="K36" s="6">
        <v>1782.3051253923952</v>
      </c>
      <c r="L36" s="6"/>
      <c r="M36" s="3">
        <f>STDEV(M30:M34)/SQRT(COUNT(M30:M34))</f>
        <v>0</v>
      </c>
      <c r="N36" s="3">
        <f t="shared" ref="N36:T36" si="12">STDEV(N30:N34)/SQRT(COUNT(N30:N34))</f>
        <v>0</v>
      </c>
      <c r="O36" s="3">
        <f t="shared" si="12"/>
        <v>1.0780036580034904</v>
      </c>
      <c r="P36" s="3">
        <f t="shared" si="12"/>
        <v>1.3192675210754996</v>
      </c>
      <c r="Q36" s="3">
        <f t="shared" si="12"/>
        <v>2.779980804799286</v>
      </c>
      <c r="R36" s="3">
        <f t="shared" si="12"/>
        <v>2.9581517014087986</v>
      </c>
      <c r="S36" s="3">
        <f t="shared" si="12"/>
        <v>2.7774905396284892</v>
      </c>
      <c r="T36" s="3">
        <f t="shared" si="12"/>
        <v>3.4594426639810378</v>
      </c>
      <c r="U36" s="22"/>
    </row>
    <row r="37" spans="2:21" x14ac:dyDescent="0.2">
      <c r="B37" s="39"/>
      <c r="F37" s="3"/>
      <c r="G37" s="6"/>
      <c r="U37" s="34"/>
    </row>
    <row r="38" spans="2:21" x14ac:dyDescent="0.2">
      <c r="B38" s="38"/>
      <c r="U38" s="22"/>
    </row>
    <row r="39" spans="2:21" x14ac:dyDescent="0.2">
      <c r="B39" s="39"/>
      <c r="C39" s="3" t="s">
        <v>13</v>
      </c>
      <c r="D39" s="5">
        <v>58464.000000000007</v>
      </c>
      <c r="E39" s="5">
        <v>0</v>
      </c>
      <c r="F39" s="5">
        <v>1589.9999999999991</v>
      </c>
      <c r="G39" s="5">
        <v>2160</v>
      </c>
      <c r="H39" s="5">
        <v>1583.9999999999943</v>
      </c>
      <c r="I39" s="5">
        <v>1517.9999999999982</v>
      </c>
      <c r="J39" s="5">
        <v>2087.9999999999936</v>
      </c>
      <c r="K39" s="5">
        <v>2880.0000000000027</v>
      </c>
      <c r="M39" s="4">
        <f>D39/$D39*100</f>
        <v>100</v>
      </c>
      <c r="N39" s="4">
        <f>E39/$D39*100</f>
        <v>0</v>
      </c>
      <c r="O39" s="4">
        <f>F39/$D39*100</f>
        <v>2.7196223316912951</v>
      </c>
      <c r="P39" s="4">
        <f>G39/$D39*100</f>
        <v>3.694581280788177</v>
      </c>
      <c r="Q39" s="4">
        <f>H39/$D39*100</f>
        <v>2.7093596059113203</v>
      </c>
      <c r="R39" s="4">
        <f>I39/$D39*100</f>
        <v>2.5964696223316879</v>
      </c>
      <c r="S39" s="4">
        <f>J39/$D39*100</f>
        <v>3.5714285714285601</v>
      </c>
      <c r="T39" s="4">
        <f>K39/$D39*100</f>
        <v>4.9261083743842411</v>
      </c>
      <c r="U39" s="34"/>
    </row>
    <row r="40" spans="2:21" x14ac:dyDescent="0.2">
      <c r="B40" s="39"/>
      <c r="C40" s="3" t="s">
        <v>15</v>
      </c>
      <c r="D40" s="5">
        <v>45144</v>
      </c>
      <c r="E40" s="5">
        <v>0</v>
      </c>
      <c r="F40" s="5">
        <v>935.99999999999795</v>
      </c>
      <c r="G40" s="5">
        <v>4685.9999999999964</v>
      </c>
      <c r="H40" s="5">
        <v>8586.0000000000036</v>
      </c>
      <c r="I40" s="5">
        <v>8964.0000000000055</v>
      </c>
      <c r="J40" s="5">
        <v>7098.0000000000027</v>
      </c>
      <c r="K40" s="5">
        <v>7097.9999999999964</v>
      </c>
      <c r="M40" s="4">
        <f>D40/$D40*100</f>
        <v>100</v>
      </c>
      <c r="N40" s="4">
        <f>E40/$D40*100</f>
        <v>0</v>
      </c>
      <c r="O40" s="4">
        <f>F40/$D40*100</f>
        <v>2.0733652312599635</v>
      </c>
      <c r="P40" s="4">
        <f>G40/$D40*100</f>
        <v>10.380116959064321</v>
      </c>
      <c r="Q40" s="4">
        <f>H40/$D40*100</f>
        <v>19.019138755980869</v>
      </c>
      <c r="R40" s="4">
        <f>I40/$D40*100</f>
        <v>19.856459330143554</v>
      </c>
      <c r="S40" s="4">
        <f>J40/$D40*100</f>
        <v>15.723019670388098</v>
      </c>
      <c r="T40" s="4">
        <f>K40/$D40*100</f>
        <v>15.723019670388084</v>
      </c>
      <c r="U40" s="34"/>
    </row>
    <row r="41" spans="2:21" x14ac:dyDescent="0.2">
      <c r="B41" s="39"/>
      <c r="C41" s="3" t="s">
        <v>17</v>
      </c>
      <c r="D41" s="5">
        <v>48048</v>
      </c>
      <c r="E41" s="5">
        <v>0</v>
      </c>
      <c r="F41" s="5">
        <v>1536.0000000000014</v>
      </c>
      <c r="G41" s="5">
        <v>3834.0000000000009</v>
      </c>
      <c r="H41" s="5">
        <v>10656</v>
      </c>
      <c r="I41" s="5">
        <v>9450</v>
      </c>
      <c r="J41" s="5">
        <v>8340</v>
      </c>
      <c r="K41" s="5">
        <v>4464.0000000000018</v>
      </c>
      <c r="M41" s="4">
        <f>D41/$D41*100</f>
        <v>100</v>
      </c>
      <c r="N41" s="4">
        <f>E41/$D41*100</f>
        <v>0</v>
      </c>
      <c r="O41" s="4">
        <f>F41/$D41*100</f>
        <v>3.1968031968031996</v>
      </c>
      <c r="P41" s="4">
        <f>G41/$D41*100</f>
        <v>7.979520479520481</v>
      </c>
      <c r="Q41" s="4">
        <f>H41/$D41*100</f>
        <v>22.177822177822179</v>
      </c>
      <c r="R41" s="4">
        <f>I41/$D41*100</f>
        <v>19.667832167832167</v>
      </c>
      <c r="S41" s="4">
        <f>J41/$D41*100</f>
        <v>17.357642357642359</v>
      </c>
      <c r="T41" s="4">
        <f>K41/$D41*100</f>
        <v>9.2907092907092945</v>
      </c>
      <c r="U41" s="34"/>
    </row>
    <row r="42" spans="2:21" x14ac:dyDescent="0.2">
      <c r="B42" s="39"/>
      <c r="C42" s="3" t="s">
        <v>19</v>
      </c>
      <c r="D42" s="5">
        <v>55584</v>
      </c>
      <c r="E42" s="5">
        <v>0</v>
      </c>
      <c r="F42" s="5">
        <v>3479.9999999999982</v>
      </c>
      <c r="G42" s="5">
        <v>9216</v>
      </c>
      <c r="H42" s="5">
        <v>7770</v>
      </c>
      <c r="I42" s="5">
        <v>9107.9999999999982</v>
      </c>
      <c r="J42" s="5">
        <v>7596.0000000000009</v>
      </c>
      <c r="K42" s="5">
        <v>8100</v>
      </c>
      <c r="M42" s="4">
        <f>D42/$D42*100</f>
        <v>100</v>
      </c>
      <c r="N42" s="4">
        <f>E42/$D42*100</f>
        <v>0</v>
      </c>
      <c r="O42" s="4">
        <f>F42/$D42*100</f>
        <v>6.2607944732297032</v>
      </c>
      <c r="P42" s="4">
        <f>G42/$D42*100</f>
        <v>16.580310880829018</v>
      </c>
      <c r="Q42" s="4">
        <f>H42/$D42*100</f>
        <v>13.978842832469777</v>
      </c>
      <c r="R42" s="4">
        <f>I42/$D42*100</f>
        <v>16.386010362694297</v>
      </c>
      <c r="S42" s="4">
        <f>J42/$D42*100</f>
        <v>13.665803108808291</v>
      </c>
      <c r="T42" s="4">
        <f>K42/$D42*100</f>
        <v>14.572538860103625</v>
      </c>
      <c r="U42" s="34"/>
    </row>
    <row r="43" spans="2:21" x14ac:dyDescent="0.2">
      <c r="B43" s="39"/>
      <c r="C43" s="3" t="s">
        <v>21</v>
      </c>
      <c r="D43" s="5">
        <v>60480</v>
      </c>
      <c r="E43" s="5">
        <v>0</v>
      </c>
      <c r="F43" s="5">
        <v>1259.9999999999966</v>
      </c>
      <c r="G43" s="5">
        <v>1890</v>
      </c>
      <c r="H43" s="5">
        <v>1440</v>
      </c>
      <c r="I43" s="5">
        <v>3167.9999999999973</v>
      </c>
      <c r="J43" s="5">
        <v>5400</v>
      </c>
      <c r="K43" s="5">
        <v>4896.0000000000018</v>
      </c>
      <c r="M43" s="4">
        <f>D43/$D43*100</f>
        <v>100</v>
      </c>
      <c r="N43" s="4">
        <f>E43/$D43*100</f>
        <v>0</v>
      </c>
      <c r="O43" s="4">
        <f>F43/$D43*100</f>
        <v>2.0833333333333277</v>
      </c>
      <c r="P43" s="4">
        <f>G43/$D43*100</f>
        <v>3.125</v>
      </c>
      <c r="Q43" s="4">
        <f>H43/$D43*100</f>
        <v>2.3809523809523809</v>
      </c>
      <c r="R43" s="4">
        <f>I43/$D43*100</f>
        <v>5.2380952380952337</v>
      </c>
      <c r="S43" s="4">
        <f>J43/$D43*100</f>
        <v>8.9285714285714288</v>
      </c>
      <c r="T43" s="4">
        <f>K43/$D43*100</f>
        <v>8.0952380952380985</v>
      </c>
      <c r="U43" s="41" t="s">
        <v>10</v>
      </c>
    </row>
    <row r="44" spans="2:21" x14ac:dyDescent="0.2">
      <c r="B44" s="39"/>
      <c r="C44" s="3" t="s">
        <v>1</v>
      </c>
      <c r="D44" s="6">
        <v>53544</v>
      </c>
      <c r="E44" s="6">
        <v>0</v>
      </c>
      <c r="F44" s="6">
        <v>1760.3999999999985</v>
      </c>
      <c r="G44" s="6">
        <v>4357.1999999999989</v>
      </c>
      <c r="H44" s="6">
        <v>6007.2</v>
      </c>
      <c r="I44" s="6">
        <v>6441.5999999999995</v>
      </c>
      <c r="J44" s="6">
        <v>6104.4</v>
      </c>
      <c r="K44" s="6">
        <v>5487.6</v>
      </c>
      <c r="L44" s="6"/>
      <c r="M44" s="3">
        <f>AVERAGE(M39:M43)</f>
        <v>100</v>
      </c>
      <c r="N44" s="3">
        <f t="shared" ref="N44" si="13">AVERAGE(N39:N43)</f>
        <v>0</v>
      </c>
      <c r="O44" s="3">
        <f t="shared" ref="O44" si="14">AVERAGE(O39:O43)</f>
        <v>3.2667837132634978</v>
      </c>
      <c r="P44" s="3">
        <f t="shared" ref="P44" si="15">AVERAGE(P39:P43)</f>
        <v>8.3519059200403998</v>
      </c>
      <c r="Q44" s="3">
        <f t="shared" ref="Q44" si="16">AVERAGE(Q39:Q43)</f>
        <v>12.053223150627307</v>
      </c>
      <c r="R44" s="3">
        <f t="shared" ref="R44" si="17">AVERAGE(R39:R43)</f>
        <v>12.748973344219387</v>
      </c>
      <c r="S44" s="3">
        <f t="shared" ref="S44" si="18">AVERAGE(S39:S43)</f>
        <v>11.849293027367747</v>
      </c>
      <c r="T44" s="3">
        <f t="shared" ref="T44" si="19">AVERAGE(T39:T43)</f>
        <v>10.521522858164669</v>
      </c>
      <c r="U44" s="42">
        <f>TTEST(T30:T34,T39:T43,2,2)</f>
        <v>0.88798210951789891</v>
      </c>
    </row>
    <row r="45" spans="2:21" ht="12" thickBot="1" x14ac:dyDescent="0.25">
      <c r="B45" s="40"/>
      <c r="C45" s="24" t="s">
        <v>2</v>
      </c>
      <c r="D45" s="36">
        <v>2976.9288872930774</v>
      </c>
      <c r="E45" s="36">
        <v>0</v>
      </c>
      <c r="F45" s="36">
        <v>445.33421157598059</v>
      </c>
      <c r="G45" s="36">
        <v>1321.0705658669413</v>
      </c>
      <c r="H45" s="36">
        <v>1894.637548450891</v>
      </c>
      <c r="I45" s="36">
        <v>1695.3016722695713</v>
      </c>
      <c r="J45" s="36">
        <v>1114.3982053108316</v>
      </c>
      <c r="K45" s="36">
        <v>938.4920670948685</v>
      </c>
      <c r="L45" s="36"/>
      <c r="M45" s="24">
        <f>STDEV(M39:M43)/SQRT(COUNT(M39:M43))</f>
        <v>0</v>
      </c>
      <c r="N45" s="24">
        <f t="shared" ref="N45:T45" si="20">STDEV(N39:N43)/SQRT(COUNT(N39:N43))</f>
        <v>0</v>
      </c>
      <c r="O45" s="24">
        <f t="shared" si="20"/>
        <v>0.77759841036057797</v>
      </c>
      <c r="P45" s="24">
        <f t="shared" si="20"/>
        <v>2.4593716415600912</v>
      </c>
      <c r="Q45" s="24">
        <f t="shared" si="20"/>
        <v>4.0963404681841515</v>
      </c>
      <c r="R45" s="24">
        <f t="shared" si="20"/>
        <v>3.6817225892437118</v>
      </c>
      <c r="S45" s="24">
        <f t="shared" si="20"/>
        <v>2.5070005378313582</v>
      </c>
      <c r="T45" s="24">
        <f t="shared" si="20"/>
        <v>2.0270264276703123</v>
      </c>
      <c r="U45" s="25"/>
    </row>
  </sheetData>
  <phoneticPr fontId="2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F5F2-91C2-4824-B9A6-D3382C7999BF}">
  <dimension ref="A1:AB63"/>
  <sheetViews>
    <sheetView zoomScaleNormal="100" workbookViewId="0">
      <selection activeCell="M28" sqref="M28"/>
    </sheetView>
  </sheetViews>
  <sheetFormatPr defaultColWidth="12.140625" defaultRowHeight="11.25" x14ac:dyDescent="0.2"/>
  <cols>
    <col min="1" max="1" width="12.140625" style="28"/>
    <col min="2" max="2" width="15.7109375" style="28" customWidth="1"/>
    <col min="3" max="3" width="6.5703125" style="28" bestFit="1" customWidth="1"/>
    <col min="4" max="4" width="7.42578125" style="28" bestFit="1" customWidth="1"/>
    <col min="5" max="5" width="7.140625" style="28" bestFit="1" customWidth="1"/>
    <col min="6" max="6" width="7" style="28" bestFit="1" customWidth="1"/>
    <col min="7" max="7" width="6.28515625" style="28" bestFit="1" customWidth="1"/>
    <col min="8" max="8" width="6.5703125" style="28" bestFit="1" customWidth="1"/>
    <col min="9" max="16384" width="12.140625" style="28"/>
  </cols>
  <sheetData>
    <row r="1" spans="1:28" x14ac:dyDescent="0.2">
      <c r="B1" s="32" t="s">
        <v>32</v>
      </c>
    </row>
    <row r="3" spans="1:28" ht="12" thickBot="1" x14ac:dyDescent="0.25">
      <c r="A3" s="16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x14ac:dyDescent="0.2">
      <c r="A4" s="58"/>
      <c r="B4" s="37" t="s">
        <v>33</v>
      </c>
      <c r="C4" s="54"/>
      <c r="D4" s="54" t="s">
        <v>4</v>
      </c>
      <c r="E4" s="54" t="s">
        <v>5</v>
      </c>
      <c r="F4" s="54" t="s">
        <v>6</v>
      </c>
      <c r="G4" s="54" t="s">
        <v>7</v>
      </c>
      <c r="H4" s="55"/>
      <c r="I4" s="58"/>
      <c r="J4" s="58"/>
      <c r="K4" s="58"/>
      <c r="L4" s="58"/>
      <c r="M4" s="61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x14ac:dyDescent="0.2">
      <c r="A5" s="58"/>
      <c r="B5" s="38" t="s">
        <v>30</v>
      </c>
      <c r="C5" s="3" t="s">
        <v>12</v>
      </c>
      <c r="D5" s="75">
        <v>142485</v>
      </c>
      <c r="E5" s="75">
        <v>103140</v>
      </c>
      <c r="F5" s="57">
        <f>D5*100/(D5+E5)</f>
        <v>58.009160305343514</v>
      </c>
      <c r="G5" s="58">
        <v>1</v>
      </c>
      <c r="H5" s="59"/>
      <c r="I5" s="58"/>
      <c r="J5" s="58"/>
      <c r="K5" s="58"/>
      <c r="L5" s="58"/>
      <c r="M5" s="57"/>
      <c r="N5" s="76"/>
      <c r="O5" s="76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x14ac:dyDescent="0.2">
      <c r="A6" s="16"/>
      <c r="B6" s="60"/>
      <c r="C6" s="6" t="s">
        <v>14</v>
      </c>
      <c r="D6" s="74">
        <v>150608</v>
      </c>
      <c r="E6" s="74">
        <v>128527</v>
      </c>
      <c r="F6" s="57">
        <f t="shared" ref="F6:F9" si="0">D6*100/(D6+E6)</f>
        <v>53.955254625897865</v>
      </c>
      <c r="G6" s="58">
        <v>1.1000000000000001</v>
      </c>
      <c r="H6" s="59"/>
      <c r="I6" s="57"/>
      <c r="J6" s="58"/>
      <c r="K6" s="58"/>
      <c r="L6" s="58"/>
      <c r="M6" s="57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x14ac:dyDescent="0.2">
      <c r="A7" s="16"/>
      <c r="B7" s="60"/>
      <c r="C7" s="3" t="s">
        <v>16</v>
      </c>
      <c r="D7" s="74">
        <v>124135</v>
      </c>
      <c r="E7" s="74">
        <v>165598</v>
      </c>
      <c r="F7" s="57">
        <f t="shared" si="0"/>
        <v>42.844619011296608</v>
      </c>
      <c r="G7" s="58">
        <v>0.9</v>
      </c>
      <c r="H7" s="59"/>
      <c r="I7" s="57"/>
      <c r="J7" s="58"/>
      <c r="K7" s="58"/>
      <c r="L7" s="58"/>
      <c r="M7" s="57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x14ac:dyDescent="0.2">
      <c r="A8" s="16"/>
      <c r="B8" s="60"/>
      <c r="C8" s="6" t="s">
        <v>18</v>
      </c>
      <c r="D8" s="75">
        <v>107758</v>
      </c>
      <c r="E8" s="75">
        <v>103695</v>
      </c>
      <c r="F8" s="57">
        <f t="shared" si="0"/>
        <v>50.960733590916185</v>
      </c>
      <c r="G8" s="58">
        <v>0.9</v>
      </c>
      <c r="H8" s="59"/>
      <c r="I8" s="57"/>
      <c r="J8" s="58"/>
      <c r="K8" s="58"/>
      <c r="L8" s="58"/>
      <c r="M8" s="57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1:28" x14ac:dyDescent="0.2">
      <c r="A9" s="16"/>
      <c r="B9" s="60"/>
      <c r="C9" s="3" t="s">
        <v>20</v>
      </c>
      <c r="D9" s="74">
        <v>105573</v>
      </c>
      <c r="E9" s="74">
        <v>124975</v>
      </c>
      <c r="F9" s="57">
        <f t="shared" si="0"/>
        <v>45.792199455211062</v>
      </c>
      <c r="G9" s="58">
        <v>1.1000000000000001</v>
      </c>
      <c r="H9" s="59"/>
      <c r="I9" s="57"/>
      <c r="J9" s="58"/>
      <c r="K9" s="58"/>
      <c r="L9" s="58"/>
      <c r="M9" s="57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</row>
    <row r="10" spans="1:28" x14ac:dyDescent="0.2">
      <c r="A10" s="16"/>
      <c r="B10" s="60"/>
      <c r="C10" s="62"/>
      <c r="D10" s="58"/>
      <c r="E10" s="62" t="s">
        <v>1</v>
      </c>
      <c r="F10" s="3">
        <f>AVERAGE(F5:F9)</f>
        <v>50.312393397733047</v>
      </c>
      <c r="G10" s="56">
        <v>2</v>
      </c>
      <c r="H10" s="59"/>
      <c r="I10" s="57"/>
      <c r="J10" s="58"/>
      <c r="K10" s="58"/>
      <c r="L10" s="58"/>
      <c r="M10" s="57"/>
      <c r="N10" s="76"/>
      <c r="O10" s="76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</row>
    <row r="11" spans="1:28" x14ac:dyDescent="0.2">
      <c r="A11" s="16"/>
      <c r="B11" s="60"/>
      <c r="C11" s="62"/>
      <c r="D11" s="58"/>
      <c r="E11" s="62" t="s">
        <v>2</v>
      </c>
      <c r="F11" s="3">
        <f>STDEV(F5:F9)/SQRT(COUNT(F5:F9))</f>
        <v>2.7306666890026845</v>
      </c>
      <c r="G11" s="64"/>
      <c r="H11" s="59"/>
      <c r="I11" s="57"/>
      <c r="J11" s="58"/>
      <c r="K11" s="58"/>
      <c r="L11" s="58"/>
      <c r="M11" s="57"/>
      <c r="N11" s="57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</row>
    <row r="12" spans="1:28" x14ac:dyDescent="0.2">
      <c r="A12" s="16"/>
      <c r="B12" s="60"/>
      <c r="C12" s="62"/>
      <c r="D12" s="58"/>
      <c r="E12" s="58"/>
      <c r="F12" s="58"/>
      <c r="G12" s="58"/>
      <c r="H12" s="59"/>
      <c r="I12" s="58"/>
      <c r="J12" s="58"/>
      <c r="K12" s="58"/>
      <c r="L12" s="58"/>
      <c r="M12" s="58"/>
      <c r="N12" s="57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</row>
    <row r="13" spans="1:28" x14ac:dyDescent="0.2">
      <c r="A13" s="16"/>
      <c r="B13" s="60"/>
      <c r="C13" s="3" t="s">
        <v>13</v>
      </c>
      <c r="D13" s="58">
        <v>156979</v>
      </c>
      <c r="E13" s="58">
        <v>48741</v>
      </c>
      <c r="F13" s="57">
        <f>D13*100/(D13+E13)</f>
        <v>76.307116468986976</v>
      </c>
      <c r="G13" s="58">
        <v>3.1</v>
      </c>
      <c r="H13" s="59"/>
      <c r="I13" s="58"/>
      <c r="J13" s="58"/>
      <c r="K13" s="58"/>
      <c r="L13" s="58"/>
      <c r="M13" s="58"/>
      <c r="N13" s="57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spans="1:28" x14ac:dyDescent="0.2">
      <c r="A14" s="16"/>
      <c r="B14" s="60"/>
      <c r="C14" s="3" t="s">
        <v>15</v>
      </c>
      <c r="D14" s="58">
        <v>163516</v>
      </c>
      <c r="E14" s="58">
        <v>57724</v>
      </c>
      <c r="F14" s="57">
        <f>D14*100/(D14+E14)</f>
        <v>73.908877237389262</v>
      </c>
      <c r="G14" s="58">
        <v>2.9</v>
      </c>
      <c r="H14" s="59"/>
      <c r="I14" s="58"/>
      <c r="J14" s="58"/>
      <c r="K14" s="58"/>
      <c r="L14" s="58"/>
      <c r="M14" s="58"/>
      <c r="N14" s="57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</row>
    <row r="15" spans="1:28" x14ac:dyDescent="0.2">
      <c r="A15" s="16"/>
      <c r="B15" s="60"/>
      <c r="C15" s="3" t="s">
        <v>17</v>
      </c>
      <c r="D15" s="58">
        <v>195280</v>
      </c>
      <c r="E15" s="58">
        <v>89905</v>
      </c>
      <c r="F15" s="57">
        <f>D15*100/(D15+E15)</f>
        <v>68.474849658993278</v>
      </c>
      <c r="G15" s="58">
        <v>3.1</v>
      </c>
      <c r="H15" s="59"/>
      <c r="I15" s="58"/>
      <c r="J15" s="58"/>
      <c r="K15" s="58"/>
      <c r="L15" s="58"/>
      <c r="M15" s="58"/>
      <c r="N15" s="76"/>
      <c r="O15" s="76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spans="1:28" x14ac:dyDescent="0.2">
      <c r="A16" s="58"/>
      <c r="B16" s="60"/>
      <c r="C16" s="3" t="s">
        <v>19</v>
      </c>
      <c r="D16" s="58">
        <v>207440</v>
      </c>
      <c r="E16" s="58">
        <v>100213</v>
      </c>
      <c r="F16" s="57">
        <f>D16*100/(D16+E16)</f>
        <v>67.426613749906551</v>
      </c>
      <c r="G16" s="58">
        <v>2.9</v>
      </c>
      <c r="H16" s="59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</row>
    <row r="17" spans="1:28" x14ac:dyDescent="0.2">
      <c r="A17" s="58"/>
      <c r="B17" s="60"/>
      <c r="C17" s="3" t="s">
        <v>21</v>
      </c>
      <c r="D17" s="58">
        <v>163797</v>
      </c>
      <c r="E17" s="58">
        <v>28113</v>
      </c>
      <c r="F17" s="57">
        <f t="shared" ref="F17" si="1">D17*100/(D17+E17)</f>
        <v>85.350945755823048</v>
      </c>
      <c r="G17" s="58">
        <v>3</v>
      </c>
      <c r="H17" s="70" t="s">
        <v>10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</row>
    <row r="18" spans="1:28" x14ac:dyDescent="0.2">
      <c r="A18" s="26"/>
      <c r="B18" s="60"/>
      <c r="C18" s="62"/>
      <c r="D18" s="58"/>
      <c r="E18" s="58"/>
      <c r="F18" s="3">
        <f>AVERAGE(F13:F17)</f>
        <v>74.29368057421982</v>
      </c>
      <c r="G18" s="56">
        <v>4</v>
      </c>
      <c r="H18" s="71">
        <f>TTEST(F5:F9,F13:F17,2,2)</f>
        <v>4.654025972492724E-4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</row>
    <row r="19" spans="1:28" ht="12" thickBot="1" x14ac:dyDescent="0.25">
      <c r="A19" s="45"/>
      <c r="B19" s="65"/>
      <c r="C19" s="66"/>
      <c r="D19" s="66"/>
      <c r="E19" s="66"/>
      <c r="F19" s="24">
        <f>STDEV(F13:F17)/SQRT(COUNT(F13:F17))</f>
        <v>3.2208734141242492</v>
      </c>
      <c r="G19" s="77"/>
      <c r="H19" s="69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spans="1:28" x14ac:dyDescent="0.2">
      <c r="A20" s="26"/>
      <c r="B20" s="58"/>
      <c r="I20" s="58"/>
      <c r="J20" s="58"/>
      <c r="K20" s="58"/>
      <c r="L20" s="58"/>
      <c r="M20" s="58"/>
      <c r="N20" s="76"/>
      <c r="O20" s="76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spans="1:28" x14ac:dyDescent="0.2">
      <c r="A21" s="45"/>
      <c r="B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  <row r="22" spans="1:28" ht="12" thickBot="1" x14ac:dyDescent="0.25">
      <c r="A22" s="32"/>
      <c r="C22" s="58"/>
      <c r="D22" s="58"/>
      <c r="E22" s="58"/>
      <c r="F22" s="58"/>
      <c r="G22" s="58"/>
      <c r="H22" s="58"/>
      <c r="I22" s="58"/>
    </row>
    <row r="23" spans="1:28" x14ac:dyDescent="0.2">
      <c r="A23" s="32"/>
      <c r="B23" s="37" t="s">
        <v>51</v>
      </c>
      <c r="C23" s="54"/>
      <c r="D23" s="54" t="s">
        <v>4</v>
      </c>
      <c r="E23" s="54" t="s">
        <v>5</v>
      </c>
      <c r="F23" s="54" t="s">
        <v>6</v>
      </c>
      <c r="G23" s="54" t="s">
        <v>7</v>
      </c>
      <c r="H23" s="55"/>
    </row>
    <row r="24" spans="1:28" x14ac:dyDescent="0.2">
      <c r="A24" s="32"/>
      <c r="B24" s="38" t="s">
        <v>29</v>
      </c>
      <c r="C24" s="43" t="s">
        <v>12</v>
      </c>
      <c r="D24" s="72">
        <v>109497</v>
      </c>
      <c r="E24" s="72">
        <v>51380</v>
      </c>
      <c r="F24" s="57">
        <f>D24*100/(D24+E24)</f>
        <v>68.06255710884713</v>
      </c>
      <c r="G24" s="58">
        <v>1</v>
      </c>
      <c r="H24" s="59"/>
    </row>
    <row r="25" spans="1:28" x14ac:dyDescent="0.2">
      <c r="A25" s="32"/>
      <c r="B25" s="60"/>
      <c r="C25" s="43" t="s">
        <v>14</v>
      </c>
      <c r="D25" s="58">
        <v>133907</v>
      </c>
      <c r="E25" s="58">
        <v>106152</v>
      </c>
      <c r="F25" s="57">
        <f>D25*100/(D25+E25)</f>
        <v>55.780870535993238</v>
      </c>
      <c r="G25" s="58">
        <v>0.9</v>
      </c>
      <c r="H25" s="59"/>
    </row>
    <row r="26" spans="1:28" x14ac:dyDescent="0.2">
      <c r="A26" s="32"/>
      <c r="B26" s="60"/>
      <c r="C26" s="43" t="s">
        <v>16</v>
      </c>
      <c r="D26" s="58">
        <v>119279</v>
      </c>
      <c r="E26" s="58">
        <v>72665</v>
      </c>
      <c r="F26" s="57">
        <f>D26*100/(D26+E26)</f>
        <v>62.142604092860417</v>
      </c>
      <c r="G26" s="58">
        <v>1</v>
      </c>
      <c r="H26" s="59"/>
    </row>
    <row r="27" spans="1:28" x14ac:dyDescent="0.2">
      <c r="A27" s="16"/>
      <c r="B27" s="60"/>
      <c r="C27" s="43" t="s">
        <v>18</v>
      </c>
      <c r="D27" s="58">
        <v>101292</v>
      </c>
      <c r="E27" s="58">
        <v>86758</v>
      </c>
      <c r="F27" s="57">
        <f>D27*100/(D27+E27)</f>
        <v>53.864397766551448</v>
      </c>
      <c r="G27" s="58">
        <v>1</v>
      </c>
      <c r="H27" s="59"/>
      <c r="O27" s="17"/>
    </row>
    <row r="28" spans="1:28" x14ac:dyDescent="0.2">
      <c r="A28" s="16"/>
      <c r="B28" s="60"/>
      <c r="C28" s="43" t="s">
        <v>20</v>
      </c>
      <c r="D28" s="58">
        <v>164647</v>
      </c>
      <c r="E28" s="58">
        <v>123124</v>
      </c>
      <c r="F28" s="57">
        <f>D28*100/(D28+E28)</f>
        <v>57.214590768354</v>
      </c>
      <c r="G28" s="58">
        <v>1.1000000000000001</v>
      </c>
      <c r="H28" s="59"/>
    </row>
    <row r="29" spans="1:28" x14ac:dyDescent="0.2">
      <c r="A29" s="16"/>
      <c r="B29" s="60"/>
      <c r="C29" s="58"/>
      <c r="D29" s="58"/>
      <c r="E29" s="62" t="s">
        <v>1</v>
      </c>
      <c r="F29" s="63">
        <f>AVERAGE(F24:F28)</f>
        <v>59.413004054521252</v>
      </c>
      <c r="G29" s="58">
        <v>2</v>
      </c>
      <c r="H29" s="59"/>
    </row>
    <row r="30" spans="1:28" x14ac:dyDescent="0.2">
      <c r="A30" s="16"/>
      <c r="B30" s="60"/>
      <c r="C30" s="61"/>
      <c r="D30" s="73"/>
      <c r="E30" s="62" t="s">
        <v>2</v>
      </c>
      <c r="F30" s="63">
        <f>STDEV(F24:F28)/SQRT(5)</f>
        <v>2.5600579194718303</v>
      </c>
      <c r="G30" s="58"/>
      <c r="H30" s="59"/>
    </row>
    <row r="31" spans="1:28" x14ac:dyDescent="0.2">
      <c r="A31" s="16"/>
      <c r="B31" s="60"/>
      <c r="C31" s="58"/>
      <c r="D31" s="58"/>
      <c r="E31" s="58"/>
      <c r="F31" s="58"/>
      <c r="G31" s="58"/>
      <c r="H31" s="59"/>
    </row>
    <row r="32" spans="1:28" x14ac:dyDescent="0.2">
      <c r="A32" s="58"/>
      <c r="B32" s="60"/>
      <c r="C32" s="43" t="s">
        <v>13</v>
      </c>
      <c r="D32" s="72">
        <v>150768</v>
      </c>
      <c r="E32" s="72">
        <v>37357</v>
      </c>
      <c r="F32" s="57">
        <f>D32*100/(D32+E32)</f>
        <v>80.142458471760804</v>
      </c>
      <c r="G32" s="58">
        <v>3</v>
      </c>
      <c r="H32" s="59"/>
      <c r="I32" s="10"/>
      <c r="J32" s="9"/>
    </row>
    <row r="33" spans="1:28" x14ac:dyDescent="0.2">
      <c r="A33" s="58"/>
      <c r="B33" s="60"/>
      <c r="C33" s="43" t="s">
        <v>15</v>
      </c>
      <c r="D33" s="58">
        <v>153070</v>
      </c>
      <c r="E33" s="58">
        <v>46122</v>
      </c>
      <c r="F33" s="57">
        <f>D33*100/(D33+E33)</f>
        <v>76.845455640788785</v>
      </c>
      <c r="G33" s="58">
        <v>3</v>
      </c>
      <c r="H33" s="59"/>
    </row>
    <row r="34" spans="1:28" x14ac:dyDescent="0.2">
      <c r="A34" s="16"/>
      <c r="B34" s="60"/>
      <c r="C34" s="43" t="s">
        <v>17</v>
      </c>
      <c r="D34" s="58">
        <v>141963</v>
      </c>
      <c r="E34" s="58">
        <v>22357</v>
      </c>
      <c r="F34" s="57">
        <f>D34*100/(D34+E34)</f>
        <v>86.394230769230774</v>
      </c>
      <c r="G34" s="58">
        <v>3</v>
      </c>
      <c r="H34" s="59"/>
      <c r="O34" s="17"/>
    </row>
    <row r="35" spans="1:28" x14ac:dyDescent="0.2">
      <c r="A35" s="16"/>
      <c r="B35" s="60"/>
      <c r="C35" s="43" t="s">
        <v>19</v>
      </c>
      <c r="D35" s="58">
        <v>153785</v>
      </c>
      <c r="E35" s="58">
        <v>56836</v>
      </c>
      <c r="F35" s="57">
        <f>D35*100/(D35+E35)</f>
        <v>73.015036487339813</v>
      </c>
      <c r="G35" s="58">
        <v>3</v>
      </c>
      <c r="H35" s="59"/>
    </row>
    <row r="36" spans="1:28" x14ac:dyDescent="0.2">
      <c r="A36" s="16"/>
      <c r="B36" s="60"/>
      <c r="C36" s="43" t="s">
        <v>21</v>
      </c>
      <c r="D36" s="58">
        <v>160546</v>
      </c>
      <c r="E36" s="58">
        <v>88415</v>
      </c>
      <c r="F36" s="57">
        <f>D36*100/(D36+E36)</f>
        <v>64.486405501263249</v>
      </c>
      <c r="G36" s="58">
        <v>3</v>
      </c>
      <c r="H36" s="70" t="s">
        <v>10</v>
      </c>
    </row>
    <row r="37" spans="1:28" x14ac:dyDescent="0.2">
      <c r="A37" s="16"/>
      <c r="B37" s="60"/>
      <c r="C37" s="58"/>
      <c r="D37" s="58"/>
      <c r="E37" s="62" t="s">
        <v>1</v>
      </c>
      <c r="F37" s="63">
        <f>AVERAGE(F32:F36)</f>
        <v>76.176717374076674</v>
      </c>
      <c r="G37" s="58">
        <v>4</v>
      </c>
      <c r="H37" s="71">
        <f>TTEST(F24:F28,F32:F36,2,2)</f>
        <v>5.5727415898943174E-3</v>
      </c>
    </row>
    <row r="38" spans="1:28" ht="12" thickBot="1" x14ac:dyDescent="0.25">
      <c r="A38" s="16"/>
      <c r="B38" s="65"/>
      <c r="C38" s="66"/>
      <c r="D38" s="66"/>
      <c r="E38" s="67" t="s">
        <v>2</v>
      </c>
      <c r="F38" s="68">
        <f>STDEV(F32:F36)/SQRT(5)</f>
        <v>3.6553488959097957</v>
      </c>
      <c r="G38" s="66"/>
      <c r="H38" s="69"/>
    </row>
    <row r="39" spans="1:28" x14ac:dyDescent="0.2">
      <c r="A39" s="16"/>
      <c r="B39" s="58"/>
      <c r="C39" s="58"/>
      <c r="D39" s="58"/>
      <c r="E39" s="58"/>
      <c r="F39" s="58"/>
      <c r="G39" s="58"/>
      <c r="H39" s="58"/>
    </row>
    <row r="40" spans="1:28" x14ac:dyDescent="0.2">
      <c r="A40" s="16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</row>
    <row r="41" spans="1:28" x14ac:dyDescent="0.2">
      <c r="A41" s="16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</row>
    <row r="42" spans="1:28" x14ac:dyDescent="0.2">
      <c r="A42" s="16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</row>
    <row r="43" spans="1:28" x14ac:dyDescent="0.2">
      <c r="A43" s="16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spans="1:28" x14ac:dyDescent="0.2">
      <c r="A44" s="16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</row>
    <row r="45" spans="1:28" x14ac:dyDescent="0.2">
      <c r="A45" s="16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</row>
    <row r="46" spans="1:28" x14ac:dyDescent="0.2">
      <c r="A46" s="16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</row>
    <row r="47" spans="1:28" x14ac:dyDescent="0.2">
      <c r="A47" s="16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</row>
    <row r="48" spans="1:28" x14ac:dyDescent="0.2">
      <c r="A48" s="16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</row>
    <row r="49" spans="1:28" x14ac:dyDescent="0.2">
      <c r="A49" s="16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</row>
    <row r="50" spans="1:28" x14ac:dyDescent="0.2">
      <c r="A50" s="16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</row>
    <row r="51" spans="1:28" x14ac:dyDescent="0.2">
      <c r="A51" s="16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</row>
    <row r="52" spans="1:28" x14ac:dyDescent="0.2">
      <c r="A52" s="16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</row>
    <row r="53" spans="1:28" x14ac:dyDescent="0.2">
      <c r="A53" s="16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</row>
    <row r="54" spans="1:28" x14ac:dyDescent="0.2">
      <c r="A54" s="1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</row>
    <row r="55" spans="1:28" x14ac:dyDescent="0.2">
      <c r="A55" s="16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</row>
    <row r="56" spans="1:28" x14ac:dyDescent="0.2">
      <c r="A56" s="16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</row>
    <row r="57" spans="1:28" x14ac:dyDescent="0.2">
      <c r="A57" s="16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</row>
    <row r="58" spans="1:28" x14ac:dyDescent="0.2">
      <c r="A58" s="16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</row>
    <row r="59" spans="1:28" x14ac:dyDescent="0.2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</row>
    <row r="60" spans="1:28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</row>
    <row r="61" spans="1:28" x14ac:dyDescent="0.2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</row>
    <row r="62" spans="1:28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</row>
    <row r="63" spans="1:28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</row>
  </sheetData>
  <phoneticPr fontId="2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74B2B-058D-4617-BF0E-1DBAE3C5D844}">
  <dimension ref="A1:K19"/>
  <sheetViews>
    <sheetView workbookViewId="0">
      <selection activeCell="A3" sqref="A3"/>
    </sheetView>
  </sheetViews>
  <sheetFormatPr defaultColWidth="9.140625" defaultRowHeight="11.25" x14ac:dyDescent="0.2"/>
  <cols>
    <col min="1" max="1" width="23.5703125" style="1" customWidth="1"/>
    <col min="2" max="2" width="9.85546875" style="1" bestFit="1" customWidth="1"/>
    <col min="3" max="3" width="10.42578125" style="1" bestFit="1" customWidth="1"/>
    <col min="4" max="4" width="3.85546875" style="1" customWidth="1"/>
    <col min="5" max="5" width="9.85546875" style="1" bestFit="1" customWidth="1"/>
    <col min="6" max="6" width="9.42578125" style="1" bestFit="1" customWidth="1"/>
    <col min="7" max="16384" width="9.140625" style="1"/>
  </cols>
  <sheetData>
    <row r="1" spans="1:11" x14ac:dyDescent="0.2">
      <c r="A1" s="14" t="s">
        <v>36</v>
      </c>
    </row>
    <row r="2" spans="1:11" x14ac:dyDescent="0.2">
      <c r="A2" s="14" t="s">
        <v>38</v>
      </c>
    </row>
    <row r="3" spans="1:11" x14ac:dyDescent="0.2">
      <c r="A3" s="14" t="s">
        <v>46</v>
      </c>
    </row>
    <row r="4" spans="1:11" x14ac:dyDescent="0.2">
      <c r="A4" s="14"/>
    </row>
    <row r="5" spans="1:11" x14ac:dyDescent="0.2">
      <c r="B5" s="78" t="s">
        <v>35</v>
      </c>
      <c r="C5" s="11"/>
      <c r="D5" s="11"/>
      <c r="E5" s="78" t="s">
        <v>37</v>
      </c>
      <c r="F5" s="11"/>
    </row>
    <row r="6" spans="1:11" x14ac:dyDescent="0.2">
      <c r="B6" s="7" t="s">
        <v>22</v>
      </c>
      <c r="C6" s="7" t="s">
        <v>30</v>
      </c>
      <c r="E6" s="7" t="s">
        <v>22</v>
      </c>
      <c r="F6" s="7" t="s">
        <v>30</v>
      </c>
    </row>
    <row r="7" spans="1:11" x14ac:dyDescent="0.2">
      <c r="A7" s="79" t="s">
        <v>47</v>
      </c>
      <c r="B7" s="13">
        <v>2.7772470690403828E-3</v>
      </c>
      <c r="C7" s="13">
        <v>2.6489904472427272E-3</v>
      </c>
      <c r="D7" s="13"/>
      <c r="E7" s="13">
        <v>3.3471830221450298E-3</v>
      </c>
      <c r="F7" s="13">
        <v>3.6029363873208865E-3</v>
      </c>
    </row>
    <row r="8" spans="1:11" x14ac:dyDescent="0.2">
      <c r="A8" s="79" t="s">
        <v>49</v>
      </c>
      <c r="B8" s="13">
        <v>3.8905987394957986E-2</v>
      </c>
      <c r="C8" s="13">
        <v>1.4875472689075632E-2</v>
      </c>
      <c r="D8" s="13"/>
      <c r="E8" s="13">
        <v>4.2020967741935464E-2</v>
      </c>
      <c r="F8" s="13">
        <v>1.0010887096774194E-2</v>
      </c>
    </row>
    <row r="9" spans="1:11" x14ac:dyDescent="0.2">
      <c r="A9" s="79" t="s">
        <v>48</v>
      </c>
      <c r="B9" s="13">
        <f>B8-B7</f>
        <v>3.6128740325917605E-2</v>
      </c>
      <c r="C9" s="13">
        <f>C8-C7</f>
        <v>1.2226482241832905E-2</v>
      </c>
      <c r="D9" s="13"/>
      <c r="E9" s="13">
        <f>E8-E7</f>
        <v>3.8673784719790431E-2</v>
      </c>
      <c r="F9" s="13">
        <f>F8-F7</f>
        <v>6.4079507094533077E-3</v>
      </c>
    </row>
    <row r="10" spans="1:11" x14ac:dyDescent="0.2">
      <c r="A10" s="79" t="s">
        <v>39</v>
      </c>
      <c r="B10" s="13">
        <f>B9/2.86</f>
        <v>1.2632426687383779E-2</v>
      </c>
      <c r="C10" s="13">
        <f>C9/2.86</f>
        <v>4.2749937908506666E-3</v>
      </c>
      <c r="D10" s="13"/>
      <c r="E10" s="13">
        <f>E9/2.86</f>
        <v>1.3522302349577074E-2</v>
      </c>
      <c r="F10" s="13">
        <f>F9/2.86</f>
        <v>2.240542206102555E-3</v>
      </c>
      <c r="G10" s="13"/>
      <c r="H10" s="13"/>
      <c r="I10" s="13"/>
      <c r="J10" s="13"/>
      <c r="K10" s="13"/>
    </row>
    <row r="11" spans="1:11" x14ac:dyDescent="0.2">
      <c r="A11" s="79" t="s">
        <v>40</v>
      </c>
      <c r="B11" s="12">
        <f>B10*1000</f>
        <v>12.632426687383779</v>
      </c>
      <c r="C11" s="12">
        <f t="shared" ref="C11:F11" si="0">C10*1000</f>
        <v>4.274993790850667</v>
      </c>
      <c r="D11" s="12"/>
      <c r="E11" s="12">
        <f t="shared" si="0"/>
        <v>13.522302349577075</v>
      </c>
      <c r="F11" s="12">
        <f t="shared" si="0"/>
        <v>2.2405422061025551</v>
      </c>
    </row>
    <row r="12" spans="1:11" x14ac:dyDescent="0.2">
      <c r="A12" s="79" t="s">
        <v>23</v>
      </c>
      <c r="B12" s="12">
        <v>2.7511999999999999</v>
      </c>
      <c r="C12" s="12">
        <v>1.2901</v>
      </c>
      <c r="D12" s="12"/>
      <c r="E12" s="12">
        <v>2.7511999999999999</v>
      </c>
      <c r="F12" s="12">
        <v>0.75719999999999998</v>
      </c>
    </row>
    <row r="13" spans="1:11" x14ac:dyDescent="0.2">
      <c r="A13" s="79" t="s">
        <v>41</v>
      </c>
      <c r="B13" s="13">
        <f>B12*0.005</f>
        <v>1.3755999999999999E-2</v>
      </c>
      <c r="C13" s="13">
        <f>C12*0.005</f>
        <v>6.4505000000000005E-3</v>
      </c>
      <c r="D13" s="13"/>
      <c r="E13" s="13">
        <f>E12*0.005</f>
        <v>1.3755999999999999E-2</v>
      </c>
      <c r="F13" s="13">
        <f>F12*0.005</f>
        <v>3.7859999999999999E-3</v>
      </c>
    </row>
    <row r="14" spans="1:11" x14ac:dyDescent="0.2">
      <c r="A14" s="79" t="s">
        <v>42</v>
      </c>
      <c r="B14" s="2">
        <f>B11/B13</f>
        <v>918.3212189142032</v>
      </c>
      <c r="C14" s="2">
        <f>C11/C13</f>
        <v>662.73835994894455</v>
      </c>
      <c r="D14" s="2"/>
      <c r="E14" s="2">
        <f>E11/E13</f>
        <v>983.01122052755716</v>
      </c>
      <c r="F14" s="2">
        <f>F11/F13</f>
        <v>591.7966735611609</v>
      </c>
    </row>
    <row r="15" spans="1:11" x14ac:dyDescent="0.2">
      <c r="A15" s="79" t="s">
        <v>43</v>
      </c>
      <c r="B15" s="13">
        <f>B14/1000</f>
        <v>0.91832121891420315</v>
      </c>
      <c r="C15" s="13">
        <f t="shared" ref="C15:F15" si="1">C14/1000</f>
        <v>0.66273835994894459</v>
      </c>
      <c r="D15" s="13"/>
      <c r="E15" s="13">
        <f t="shared" si="1"/>
        <v>0.98301122052755718</v>
      </c>
      <c r="F15" s="13">
        <f t="shared" si="1"/>
        <v>0.59179667356116095</v>
      </c>
      <c r="G15" s="7" t="s">
        <v>11</v>
      </c>
      <c r="H15" s="7" t="s">
        <v>24</v>
      </c>
    </row>
    <row r="16" spans="1:11" ht="12" thickBot="1" x14ac:dyDescent="0.25">
      <c r="A16" s="79" t="s">
        <v>44</v>
      </c>
      <c r="B16" s="13"/>
      <c r="C16" s="2">
        <f>C15/B15*100</f>
        <v>72.168468537898704</v>
      </c>
      <c r="D16" s="2"/>
      <c r="E16" s="2"/>
      <c r="F16" s="2">
        <f>F15/E15*100</f>
        <v>60.202433217757033</v>
      </c>
      <c r="G16" s="8">
        <f>AVERAGE(C16,F16)</f>
        <v>66.185450877827861</v>
      </c>
      <c r="H16" s="8">
        <f>STDEV(C16,F16)</f>
        <v>8.4612647187899164</v>
      </c>
    </row>
    <row r="17" spans="1:8" ht="12" thickBot="1" x14ac:dyDescent="0.25">
      <c r="A17" s="79" t="s">
        <v>45</v>
      </c>
      <c r="C17" s="2">
        <f>100-C16</f>
        <v>27.831531462101296</v>
      </c>
      <c r="F17" s="2">
        <f>100-F16</f>
        <v>39.797566782242967</v>
      </c>
      <c r="G17" s="80">
        <f>AVERAGE(C17,F17)</f>
        <v>33.814549122172131</v>
      </c>
      <c r="H17" s="81">
        <f>STDEV(C17,F17)</f>
        <v>8.461264718789927</v>
      </c>
    </row>
    <row r="18" spans="1:8" x14ac:dyDescent="0.2">
      <c r="A18" s="7"/>
      <c r="C18" s="13"/>
      <c r="D18" s="13"/>
      <c r="E18" s="2"/>
    </row>
    <row r="19" spans="1:8" x14ac:dyDescent="0.2">
      <c r="A19" s="7"/>
      <c r="E1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3968A-6003-4D3E-9382-2E3318CEC391}">
  <dimension ref="A1:D10"/>
  <sheetViews>
    <sheetView zoomScale="85" zoomScaleNormal="85" workbookViewId="0">
      <selection activeCell="E41" sqref="E41:E42"/>
    </sheetView>
  </sheetViews>
  <sheetFormatPr defaultColWidth="9.140625" defaultRowHeight="11.25" x14ac:dyDescent="0.2"/>
  <cols>
    <col min="1" max="1" width="9.140625" style="1"/>
    <col min="2" max="2" width="7.5703125" style="1" bestFit="1" customWidth="1"/>
    <col min="3" max="3" width="16.7109375" style="1" bestFit="1" customWidth="1"/>
    <col min="4" max="4" width="8.5703125" style="1" bestFit="1" customWidth="1"/>
    <col min="5" max="6" width="10.42578125" style="1" bestFit="1" customWidth="1"/>
    <col min="7" max="16384" width="9.140625" style="1"/>
  </cols>
  <sheetData>
    <row r="1" spans="1:4" x14ac:dyDescent="0.2">
      <c r="A1" s="14" t="s">
        <v>25</v>
      </c>
    </row>
    <row r="3" spans="1:4" x14ac:dyDescent="0.2">
      <c r="B3" s="7" t="s">
        <v>52</v>
      </c>
      <c r="C3" s="7" t="s">
        <v>34</v>
      </c>
    </row>
    <row r="4" spans="1:4" x14ac:dyDescent="0.2">
      <c r="C4" s="7" t="s">
        <v>8</v>
      </c>
      <c r="D4" s="7" t="s">
        <v>9</v>
      </c>
    </row>
    <row r="5" spans="1:4" x14ac:dyDescent="0.2">
      <c r="C5" s="13">
        <v>0.49745503443718736</v>
      </c>
      <c r="D5" s="13">
        <v>0.54538887222526578</v>
      </c>
    </row>
    <row r="6" spans="1:4" x14ac:dyDescent="0.2">
      <c r="C6" s="13">
        <v>0.50187900363197857</v>
      </c>
      <c r="D6" s="13">
        <v>0.43681897294037031</v>
      </c>
    </row>
    <row r="7" spans="1:4" x14ac:dyDescent="0.2">
      <c r="C7" s="13">
        <v>0.35001891069704583</v>
      </c>
      <c r="D7" s="13">
        <v>0.31714408872292371</v>
      </c>
    </row>
    <row r="8" spans="1:4" x14ac:dyDescent="0.2">
      <c r="B8" s="29" t="s">
        <v>11</v>
      </c>
      <c r="C8" s="30">
        <f>AVERAGE(C5:C7)</f>
        <v>0.44978431625540399</v>
      </c>
      <c r="D8" s="30">
        <f>AVERAGE(D5:D7)</f>
        <v>0.43311731129618658</v>
      </c>
    </row>
    <row r="9" spans="1:4" x14ac:dyDescent="0.2">
      <c r="B9" s="29" t="s">
        <v>2</v>
      </c>
      <c r="C9" s="30">
        <f>STDEV(C5:C7)/SQRT(3)</f>
        <v>4.9899048038771335E-2</v>
      </c>
      <c r="D9" s="30">
        <f>STDEV(D5:D7)/SQRT(3)</f>
        <v>6.5914583675146826E-2</v>
      </c>
    </row>
    <row r="10" spans="1:4" x14ac:dyDescent="0.2">
      <c r="B10" s="29" t="s">
        <v>10</v>
      </c>
      <c r="C10" s="30">
        <f>TTEST(C5:C7,D5:D7,2,1)</f>
        <v>0.66910422919393842</v>
      </c>
      <c r="D10" s="3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Heart Perfusion</vt:lpstr>
      <vt:lpstr>Infarcts</vt:lpstr>
      <vt:lpstr>GLO-1 Inhib</vt:lpstr>
      <vt:lpstr>WB Quant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Sergiy Nadtochiy</dc:creator>
  <cp:lastModifiedBy>PSB</cp:lastModifiedBy>
  <cp:lastPrinted>2017-01-13T14:39:49Z</cp:lastPrinted>
  <dcterms:created xsi:type="dcterms:W3CDTF">2017-01-04T21:48:40Z</dcterms:created>
  <dcterms:modified xsi:type="dcterms:W3CDTF">2020-07-27T17:21:21Z</dcterms:modified>
</cp:coreProperties>
</file>