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59D3444F-616B-4CCE-BDE8-F529B85B49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3" i="15" l="1"/>
  <c r="M103" i="15"/>
  <c r="L103" i="15"/>
  <c r="K103" i="15"/>
  <c r="J103" i="15"/>
  <c r="I103" i="15"/>
  <c r="H103" i="15"/>
  <c r="G103" i="15"/>
  <c r="D103" i="15"/>
  <c r="N101" i="15"/>
  <c r="M101" i="15"/>
  <c r="L101" i="15"/>
  <c r="K101" i="15"/>
  <c r="J101" i="15"/>
  <c r="I101" i="15"/>
  <c r="H101" i="15"/>
  <c r="G101" i="15"/>
  <c r="D101" i="15"/>
  <c r="N100" i="15"/>
  <c r="M100" i="15"/>
  <c r="L100" i="15"/>
  <c r="K100" i="15"/>
  <c r="J100" i="15"/>
  <c r="I100" i="15"/>
  <c r="H100" i="15"/>
  <c r="G100" i="15"/>
  <c r="D100" i="15"/>
  <c r="N99" i="15"/>
  <c r="M99" i="15"/>
  <c r="L99" i="15"/>
  <c r="K99" i="15"/>
  <c r="J99" i="15"/>
  <c r="I99" i="15"/>
  <c r="H99" i="15"/>
  <c r="G99" i="15"/>
  <c r="D99" i="15"/>
  <c r="N98" i="15"/>
  <c r="M98" i="15"/>
  <c r="L98" i="15"/>
  <c r="K98" i="15"/>
  <c r="J98" i="15"/>
  <c r="I98" i="15"/>
  <c r="H98" i="15"/>
  <c r="G98" i="15"/>
  <c r="D98" i="15"/>
  <c r="N88" i="15"/>
  <c r="M88" i="15"/>
  <c r="L88" i="15"/>
  <c r="K88" i="15"/>
  <c r="J88" i="15"/>
  <c r="I88" i="15"/>
  <c r="H88" i="15"/>
  <c r="G88" i="15"/>
  <c r="D88" i="15"/>
  <c r="N87" i="15"/>
  <c r="M87" i="15"/>
  <c r="L87" i="15"/>
  <c r="K87" i="15"/>
  <c r="J87" i="15"/>
  <c r="I87" i="15"/>
  <c r="H87" i="15"/>
  <c r="G87" i="15"/>
  <c r="D87" i="15"/>
  <c r="N86" i="15"/>
  <c r="M86" i="15"/>
  <c r="L86" i="15"/>
  <c r="K86" i="15"/>
  <c r="J86" i="15"/>
  <c r="I86" i="15"/>
  <c r="H86" i="15"/>
  <c r="G86" i="15"/>
  <c r="D86" i="15"/>
  <c r="N72" i="15"/>
  <c r="M72" i="15"/>
  <c r="L72" i="15"/>
  <c r="K72" i="15"/>
  <c r="J72" i="15"/>
  <c r="I72" i="15"/>
  <c r="H72" i="15"/>
  <c r="G72" i="15"/>
  <c r="D72" i="15"/>
  <c r="N70" i="15"/>
  <c r="M70" i="15"/>
  <c r="L70" i="15"/>
  <c r="K70" i="15"/>
  <c r="J70" i="15"/>
  <c r="I70" i="15"/>
  <c r="H70" i="15"/>
  <c r="G70" i="15"/>
  <c r="D70" i="15"/>
  <c r="N68" i="15"/>
  <c r="M68" i="15"/>
  <c r="L68" i="15"/>
  <c r="K68" i="15"/>
  <c r="J68" i="15"/>
  <c r="I68" i="15"/>
  <c r="H68" i="15"/>
  <c r="G68" i="15"/>
  <c r="D68" i="15"/>
  <c r="N67" i="15"/>
  <c r="M67" i="15"/>
  <c r="L67" i="15"/>
  <c r="K67" i="15"/>
  <c r="J67" i="15"/>
  <c r="I67" i="15"/>
  <c r="H67" i="15"/>
  <c r="G67" i="15"/>
  <c r="D67" i="15"/>
  <c r="N66" i="15"/>
  <c r="M66" i="15"/>
  <c r="L66" i="15"/>
  <c r="K66" i="15"/>
  <c r="J66" i="15"/>
  <c r="I66" i="15"/>
  <c r="H66" i="15"/>
  <c r="G66" i="15"/>
  <c r="D66" i="15"/>
  <c r="N55" i="15"/>
  <c r="M55" i="15"/>
  <c r="L55" i="15"/>
  <c r="K55" i="15"/>
  <c r="J55" i="15"/>
  <c r="I55" i="15"/>
  <c r="H55" i="15"/>
  <c r="G55" i="15"/>
  <c r="D55" i="15"/>
  <c r="N54" i="15"/>
  <c r="M54" i="15"/>
  <c r="L54" i="15"/>
  <c r="K54" i="15"/>
  <c r="J54" i="15"/>
  <c r="I54" i="15"/>
  <c r="H54" i="15"/>
  <c r="G54" i="15"/>
  <c r="D54" i="15"/>
  <c r="N53" i="15"/>
  <c r="N71" i="15" s="1"/>
  <c r="M53" i="15"/>
  <c r="L53" i="15"/>
  <c r="K53" i="15"/>
  <c r="J53" i="15"/>
  <c r="I53" i="15"/>
  <c r="I71" i="15" s="1"/>
  <c r="H53" i="15"/>
  <c r="G53" i="15"/>
  <c r="G71" i="15" s="1"/>
  <c r="D53" i="15"/>
  <c r="D71" i="15" s="1"/>
  <c r="J71" i="15" l="1"/>
  <c r="I102" i="15"/>
  <c r="H71" i="15"/>
  <c r="M102" i="15"/>
  <c r="N102" i="15"/>
  <c r="J102" i="15"/>
  <c r="D102" i="15"/>
  <c r="M71" i="15"/>
  <c r="L71" i="15"/>
  <c r="K102" i="15"/>
  <c r="L102" i="15"/>
  <c r="K71" i="15"/>
  <c r="H102" i="15"/>
  <c r="G102" i="15"/>
  <c r="I140" i="15" l="1"/>
  <c r="G140" i="15"/>
  <c r="E140" i="15"/>
  <c r="I138" i="15"/>
  <c r="I139" i="15" s="1"/>
  <c r="G138" i="15"/>
  <c r="G139" i="15" s="1"/>
  <c r="E138" i="15"/>
  <c r="E139" i="15" s="1"/>
  <c r="I137" i="15"/>
  <c r="G137" i="15"/>
  <c r="E137" i="15"/>
  <c r="F136" i="15"/>
  <c r="H136" i="15" s="1"/>
  <c r="F135" i="15"/>
  <c r="H135" i="15" s="1"/>
  <c r="F134" i="15"/>
  <c r="H134" i="15" s="1"/>
  <c r="F133" i="15"/>
  <c r="H133" i="15" s="1"/>
  <c r="F132" i="15"/>
  <c r="H132" i="15" s="1"/>
  <c r="F131" i="15"/>
  <c r="H131" i="15" s="1"/>
  <c r="F130" i="15"/>
  <c r="H130" i="15" s="1"/>
  <c r="F129" i="15"/>
  <c r="H129" i="15" s="1"/>
  <c r="F128" i="15"/>
  <c r="F127" i="15"/>
  <c r="H127" i="15" s="1"/>
  <c r="F126" i="15"/>
  <c r="H126" i="15" s="1"/>
  <c r="F125" i="15"/>
  <c r="H125" i="15" s="1"/>
  <c r="I122" i="15"/>
  <c r="G122" i="15"/>
  <c r="E122" i="15"/>
  <c r="I120" i="15"/>
  <c r="I121" i="15" s="1"/>
  <c r="G120" i="15"/>
  <c r="G121" i="15" s="1"/>
  <c r="E120" i="15"/>
  <c r="E121" i="15" s="1"/>
  <c r="I119" i="15"/>
  <c r="G119" i="15"/>
  <c r="E119" i="15"/>
  <c r="H118" i="15"/>
  <c r="F118" i="15"/>
  <c r="F117" i="15"/>
  <c r="H117" i="15" s="1"/>
  <c r="F116" i="15"/>
  <c r="H116" i="15" s="1"/>
  <c r="F115" i="15"/>
  <c r="H115" i="15" s="1"/>
  <c r="F114" i="15"/>
  <c r="H114" i="15" s="1"/>
  <c r="F113" i="15"/>
  <c r="H113" i="15" s="1"/>
  <c r="F112" i="15"/>
  <c r="H112" i="15" s="1"/>
  <c r="H111" i="15"/>
  <c r="F111" i="15"/>
  <c r="F110" i="15"/>
  <c r="H110" i="15" s="1"/>
  <c r="F109" i="15"/>
  <c r="H109" i="15" s="1"/>
  <c r="F108" i="15"/>
  <c r="H108" i="15" s="1"/>
  <c r="F107" i="15"/>
  <c r="H107" i="15" s="1"/>
  <c r="E33" i="15"/>
  <c r="D33" i="15"/>
  <c r="E31" i="15"/>
  <c r="E32" i="15" s="1"/>
  <c r="D31" i="15"/>
  <c r="D32" i="15" s="1"/>
  <c r="E30" i="15"/>
  <c r="D30" i="15"/>
  <c r="T18" i="15"/>
  <c r="S18" i="15"/>
  <c r="R18" i="15"/>
  <c r="Q18" i="15"/>
  <c r="P18" i="15"/>
  <c r="O18" i="15"/>
  <c r="N18" i="15"/>
  <c r="M18" i="15"/>
  <c r="T16" i="15"/>
  <c r="T17" i="15" s="1"/>
  <c r="S16" i="15"/>
  <c r="S17" i="15" s="1"/>
  <c r="R16" i="15"/>
  <c r="R17" i="15" s="1"/>
  <c r="Q16" i="15"/>
  <c r="Q17" i="15" s="1"/>
  <c r="P16" i="15"/>
  <c r="P17" i="15" s="1"/>
  <c r="O16" i="15"/>
  <c r="O17" i="15" s="1"/>
  <c r="N16" i="15"/>
  <c r="N17" i="15" s="1"/>
  <c r="M16" i="15"/>
  <c r="M17" i="15" s="1"/>
  <c r="T15" i="15"/>
  <c r="S15" i="15"/>
  <c r="R15" i="15"/>
  <c r="Q15" i="15"/>
  <c r="P15" i="15"/>
  <c r="O15" i="15"/>
  <c r="N15" i="15"/>
  <c r="M15" i="15"/>
  <c r="I17" i="15"/>
  <c r="H17" i="15"/>
  <c r="G17" i="15"/>
  <c r="F17" i="15"/>
  <c r="E17" i="15"/>
  <c r="F16" i="15"/>
  <c r="I15" i="15"/>
  <c r="I16" i="15" s="1"/>
  <c r="H15" i="15"/>
  <c r="H16" i="15" s="1"/>
  <c r="G15" i="15"/>
  <c r="G16" i="15" s="1"/>
  <c r="F15" i="15"/>
  <c r="E15" i="15"/>
  <c r="E16" i="15" s="1"/>
  <c r="I14" i="15"/>
  <c r="H14" i="15"/>
  <c r="G14" i="15"/>
  <c r="F14" i="15"/>
  <c r="E14" i="15"/>
  <c r="F140" i="15" l="1"/>
  <c r="F120" i="15"/>
  <c r="F121" i="15" s="1"/>
  <c r="F138" i="15"/>
  <c r="F139" i="15" s="1"/>
  <c r="F137" i="15"/>
  <c r="F119" i="15"/>
  <c r="H119" i="15"/>
  <c r="H120" i="15"/>
  <c r="H121" i="15" s="1"/>
  <c r="F122" i="15"/>
  <c r="H122" i="15"/>
  <c r="H128" i="15"/>
  <c r="H138" i="15" s="1"/>
  <c r="H139" i="15" s="1"/>
  <c r="H140" i="15" l="1"/>
  <c r="H137" i="15"/>
</calcChain>
</file>

<file path=xl/sharedStrings.xml><?xml version="1.0" encoding="utf-8"?>
<sst xmlns="http://schemas.openxmlformats.org/spreadsheetml/2006/main" count="254" uniqueCount="82">
  <si>
    <t>AA-08</t>
  </si>
  <si>
    <t>EA-09</t>
  </si>
  <si>
    <t>MB-10</t>
  </si>
  <si>
    <t>SY-11</t>
  </si>
  <si>
    <t>LT-12</t>
  </si>
  <si>
    <t>S-K013</t>
  </si>
  <si>
    <t>N-A014</t>
  </si>
  <si>
    <t>G-T015</t>
  </si>
  <si>
    <t>L-S016</t>
  </si>
  <si>
    <t>K-L017</t>
  </si>
  <si>
    <t>Mean</t>
  </si>
  <si>
    <t xml:space="preserve">Pre </t>
  </si>
  <si>
    <t>Subj. #</t>
  </si>
  <si>
    <t>Post</t>
  </si>
  <si>
    <t>ID</t>
  </si>
  <si>
    <t>T0</t>
  </si>
  <si>
    <t>T15</t>
  </si>
  <si>
    <t>T30</t>
  </si>
  <si>
    <t>T45</t>
  </si>
  <si>
    <t>T60</t>
  </si>
  <si>
    <t>T90</t>
  </si>
  <si>
    <t>T120</t>
  </si>
  <si>
    <t>T180</t>
  </si>
  <si>
    <t xml:space="preserve">mean </t>
  </si>
  <si>
    <t>SD</t>
  </si>
  <si>
    <t>SEM</t>
  </si>
  <si>
    <t>R</t>
  </si>
  <si>
    <t>NR</t>
  </si>
  <si>
    <t>Age</t>
  </si>
  <si>
    <t>STD</t>
  </si>
  <si>
    <t>missing</t>
  </si>
  <si>
    <t>Observation</t>
  </si>
  <si>
    <t>R-K018</t>
  </si>
  <si>
    <t>BJ</t>
  </si>
  <si>
    <t>PM</t>
  </si>
  <si>
    <t>LM</t>
  </si>
  <si>
    <t>RA</t>
  </si>
  <si>
    <t>BM</t>
  </si>
  <si>
    <t>BC</t>
  </si>
  <si>
    <t>LE</t>
  </si>
  <si>
    <t>BE</t>
  </si>
  <si>
    <t>SM</t>
  </si>
  <si>
    <t>Height</t>
  </si>
  <si>
    <t>H (m)</t>
  </si>
  <si>
    <t>Weight</t>
  </si>
  <si>
    <t>BMI cal</t>
  </si>
  <si>
    <t>Origin</t>
  </si>
  <si>
    <t>Caucasian</t>
  </si>
  <si>
    <t>Asian</t>
  </si>
  <si>
    <t xml:space="preserve">Caucasian </t>
  </si>
  <si>
    <t xml:space="preserve">1Caucasian </t>
  </si>
  <si>
    <t>N</t>
  </si>
  <si>
    <t>GLUCOSE (raw values in mg/dL)</t>
  </si>
  <si>
    <t xml:space="preserve">BMI </t>
  </si>
  <si>
    <t>Pre or Post surgery</t>
  </si>
  <si>
    <t>Subject characteristics</t>
  </si>
  <si>
    <t>Ht. (inches)</t>
  </si>
  <si>
    <t>WT (kg)</t>
  </si>
  <si>
    <t>AGE (y)</t>
  </si>
  <si>
    <t>BMI (kg/m^2)</t>
  </si>
  <si>
    <t>female</t>
  </si>
  <si>
    <t>male</t>
  </si>
  <si>
    <t>mean</t>
  </si>
  <si>
    <t>Glucose</t>
  </si>
  <si>
    <t>Table 1 - Study 1</t>
  </si>
  <si>
    <t>Table 1 - Study 2</t>
  </si>
  <si>
    <t>Table 3 - Study 4</t>
  </si>
  <si>
    <t>Subject ID</t>
  </si>
  <si>
    <t>Response</t>
  </si>
  <si>
    <t>Sex</t>
  </si>
  <si>
    <t>SEX#</t>
  </si>
  <si>
    <t>BMI</t>
  </si>
  <si>
    <t>Height_m</t>
  </si>
  <si>
    <t>Weight_kg</t>
  </si>
  <si>
    <t>BodyFat</t>
  </si>
  <si>
    <t>BP_Dia</t>
  </si>
  <si>
    <t>BP_Sys</t>
  </si>
  <si>
    <t>WC</t>
  </si>
  <si>
    <t>Scr GLU(mmol/L)</t>
  </si>
  <si>
    <t>mixed gender R:</t>
  </si>
  <si>
    <t>mixed gender NR:</t>
  </si>
  <si>
    <t xml:space="preserve">Table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</si>
</sst>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 applyFill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64" fontId="6" fillId="0" borderId="0" xfId="0" applyNumberFormat="1" applyFont="1" applyFill="1" applyBorder="1"/>
    <xf numFmtId="0" fontId="7" fillId="0" borderId="0" xfId="0" applyFont="1" applyFill="1" applyBorder="1"/>
    <xf numFmtId="2" fontId="3" fillId="0" borderId="0" xfId="0" applyNumberFormat="1" applyFont="1" applyFill="1"/>
    <xf numFmtId="1" fontId="4" fillId="0" borderId="0" xfId="0" applyNumberFormat="1" applyFont="1"/>
    <xf numFmtId="0" fontId="3" fillId="0" borderId="0" xfId="0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6" fillId="0" borderId="0" xfId="0" applyFont="1" applyFill="1"/>
    <xf numFmtId="2" fontId="6" fillId="0" borderId="0" xfId="0" applyNumberFormat="1" applyFont="1" applyFill="1"/>
    <xf numFmtId="164" fontId="4" fillId="0" borderId="0" xfId="0" applyNumberFormat="1" applyFont="1"/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3" borderId="0" xfId="0" applyFont="1" applyFill="1"/>
    <xf numFmtId="0" fontId="4" fillId="0" borderId="1" xfId="0" applyFont="1" applyBorder="1"/>
    <xf numFmtId="2" fontId="4" fillId="0" borderId="1" xfId="0" applyNumberFormat="1" applyFont="1" applyBorder="1"/>
    <xf numFmtId="0" fontId="4" fillId="0" borderId="0" xfId="0" applyFont="1" applyBorder="1"/>
    <xf numFmtId="1" fontId="4" fillId="0" borderId="0" xfId="0" applyNumberFormat="1" applyFont="1" applyBorder="1"/>
    <xf numFmtId="0" fontId="5" fillId="0" borderId="0" xfId="0" applyFont="1" applyFill="1"/>
    <xf numFmtId="164" fontId="4" fillId="0" borderId="1" xfId="0" applyNumberFormat="1" applyFont="1" applyBorder="1"/>
    <xf numFmtId="164" fontId="4" fillId="0" borderId="0" xfId="0" applyNumberFormat="1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164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C983-E89E-4562-8C45-2CACC7E35EE3}">
  <dimension ref="B2:T140"/>
  <sheetViews>
    <sheetView tabSelected="1" topLeftCell="A172" workbookViewId="0">
      <selection activeCell="E35" sqref="E35"/>
    </sheetView>
  </sheetViews>
  <sheetFormatPr defaultRowHeight="15" x14ac:dyDescent="0.25"/>
  <cols>
    <col min="2" max="2" width="18" bestFit="1" customWidth="1"/>
  </cols>
  <sheetData>
    <row r="2" spans="2:20" x14ac:dyDescent="0.25">
      <c r="B2" s="18" t="s">
        <v>64</v>
      </c>
      <c r="C2" s="4" t="s">
        <v>14</v>
      </c>
      <c r="D2" s="17" t="s">
        <v>46</v>
      </c>
      <c r="E2" s="17" t="s">
        <v>42</v>
      </c>
      <c r="F2" s="17" t="s">
        <v>43</v>
      </c>
      <c r="G2" s="17" t="s">
        <v>44</v>
      </c>
      <c r="H2" s="17" t="s">
        <v>45</v>
      </c>
      <c r="I2" s="17" t="s">
        <v>28</v>
      </c>
      <c r="J2" s="16"/>
      <c r="K2" s="17" t="s">
        <v>52</v>
      </c>
      <c r="L2" s="16"/>
      <c r="M2" s="16"/>
      <c r="N2" s="16"/>
      <c r="O2" s="16"/>
      <c r="P2" s="16"/>
      <c r="Q2" s="15"/>
      <c r="R2" s="15"/>
      <c r="S2" s="15"/>
      <c r="T2" s="15"/>
    </row>
    <row r="3" spans="2:20" x14ac:dyDescent="0.25">
      <c r="B3" s="16"/>
      <c r="C3" s="1" t="s">
        <v>0</v>
      </c>
      <c r="D3" s="16" t="s">
        <v>47</v>
      </c>
      <c r="E3" s="16">
        <v>160</v>
      </c>
      <c r="F3" s="16">
        <v>1.6</v>
      </c>
      <c r="G3" s="16">
        <v>55.8</v>
      </c>
      <c r="H3" s="19">
        <v>21.796874999999993</v>
      </c>
      <c r="I3" s="16">
        <v>32</v>
      </c>
      <c r="J3" s="16"/>
      <c r="K3" s="16" t="s">
        <v>31</v>
      </c>
      <c r="L3" s="20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</row>
    <row r="4" spans="2:20" ht="15.75" x14ac:dyDescent="0.25">
      <c r="B4" s="16"/>
      <c r="C4" s="1" t="s">
        <v>1</v>
      </c>
      <c r="D4" s="16" t="s">
        <v>47</v>
      </c>
      <c r="E4" s="16">
        <v>167.6</v>
      </c>
      <c r="F4" s="16">
        <v>1.6759999999999999</v>
      </c>
      <c r="G4" s="16">
        <v>57.1</v>
      </c>
      <c r="H4" s="19">
        <v>20.327692369034125</v>
      </c>
      <c r="I4" s="16">
        <v>28</v>
      </c>
      <c r="J4" s="16"/>
      <c r="K4" s="3">
        <v>1</v>
      </c>
      <c r="L4" s="6" t="s">
        <v>0</v>
      </c>
      <c r="M4" s="5">
        <v>82</v>
      </c>
      <c r="N4" s="5">
        <v>105</v>
      </c>
      <c r="O4" s="5">
        <v>86</v>
      </c>
      <c r="P4" s="5">
        <v>82</v>
      </c>
      <c r="Q4" s="5">
        <v>90</v>
      </c>
      <c r="R4" s="5">
        <v>117</v>
      </c>
      <c r="S4" s="5">
        <v>82</v>
      </c>
      <c r="T4" s="5">
        <v>77</v>
      </c>
    </row>
    <row r="5" spans="2:20" ht="15.75" x14ac:dyDescent="0.25">
      <c r="B5" s="16"/>
      <c r="C5" s="1" t="s">
        <v>2</v>
      </c>
      <c r="D5" s="16" t="s">
        <v>47</v>
      </c>
      <c r="E5" s="16">
        <v>157.5</v>
      </c>
      <c r="F5" s="16">
        <v>1.575</v>
      </c>
      <c r="G5" s="16">
        <v>57.6</v>
      </c>
      <c r="H5" s="19">
        <v>23.21995464852608</v>
      </c>
      <c r="I5" s="16">
        <v>27</v>
      </c>
      <c r="J5" s="16"/>
      <c r="K5" s="3">
        <v>2</v>
      </c>
      <c r="L5" s="6" t="s">
        <v>1</v>
      </c>
      <c r="M5" s="5">
        <v>79</v>
      </c>
      <c r="N5" s="5">
        <v>78</v>
      </c>
      <c r="O5" s="5">
        <v>81</v>
      </c>
      <c r="P5" s="5">
        <v>76</v>
      </c>
      <c r="Q5" s="5">
        <v>75</v>
      </c>
      <c r="R5" s="5">
        <v>71</v>
      </c>
      <c r="S5" s="5">
        <v>106</v>
      </c>
      <c r="T5" s="5">
        <v>75</v>
      </c>
    </row>
    <row r="6" spans="2:20" ht="15.75" x14ac:dyDescent="0.25">
      <c r="B6" s="16"/>
      <c r="C6" s="1" t="s">
        <v>3</v>
      </c>
      <c r="D6" s="16" t="s">
        <v>48</v>
      </c>
      <c r="E6" s="16">
        <v>157.5</v>
      </c>
      <c r="F6" s="16">
        <v>1.575</v>
      </c>
      <c r="G6" s="16">
        <v>51.9</v>
      </c>
      <c r="H6" s="19">
        <v>20.922146636432352</v>
      </c>
      <c r="I6" s="16">
        <v>26</v>
      </c>
      <c r="J6" s="16"/>
      <c r="K6" s="3">
        <v>3</v>
      </c>
      <c r="L6" s="6" t="s">
        <v>2</v>
      </c>
      <c r="M6" s="5">
        <v>84</v>
      </c>
      <c r="N6" s="5">
        <v>93</v>
      </c>
      <c r="O6" s="5">
        <v>92</v>
      </c>
      <c r="P6" s="5">
        <v>91</v>
      </c>
      <c r="Q6" s="5">
        <v>97</v>
      </c>
      <c r="R6" s="5">
        <v>92</v>
      </c>
      <c r="S6" s="5">
        <v>105</v>
      </c>
      <c r="T6" s="5">
        <v>84</v>
      </c>
    </row>
    <row r="7" spans="2:20" x14ac:dyDescent="0.25">
      <c r="B7" s="16"/>
      <c r="C7" s="1" t="s">
        <v>4</v>
      </c>
      <c r="D7" s="16" t="s">
        <v>48</v>
      </c>
      <c r="E7" s="16">
        <v>167.6</v>
      </c>
      <c r="F7" s="16">
        <v>1.6759999999999999</v>
      </c>
      <c r="G7" s="16">
        <v>59.9</v>
      </c>
      <c r="H7" s="19">
        <v>21.324496898513907</v>
      </c>
      <c r="I7" s="16">
        <v>30</v>
      </c>
      <c r="J7" s="16"/>
      <c r="K7" s="3">
        <v>4</v>
      </c>
      <c r="L7" s="1" t="s">
        <v>3</v>
      </c>
      <c r="M7" s="5">
        <v>82</v>
      </c>
      <c r="N7" s="5">
        <v>87</v>
      </c>
      <c r="O7" s="5">
        <v>96</v>
      </c>
      <c r="P7" s="5">
        <v>73</v>
      </c>
      <c r="Q7" s="5">
        <v>71</v>
      </c>
      <c r="R7" s="5">
        <v>89</v>
      </c>
      <c r="S7" s="5">
        <v>72</v>
      </c>
      <c r="T7" s="5">
        <v>69</v>
      </c>
    </row>
    <row r="8" spans="2:20" x14ac:dyDescent="0.25">
      <c r="B8" s="16"/>
      <c r="C8" s="1" t="s">
        <v>5</v>
      </c>
      <c r="D8" s="16" t="s">
        <v>48</v>
      </c>
      <c r="E8" s="16">
        <v>155</v>
      </c>
      <c r="F8" s="16">
        <v>1.55</v>
      </c>
      <c r="G8" s="16">
        <v>46.3</v>
      </c>
      <c r="H8" s="19">
        <v>19.271592091571275</v>
      </c>
      <c r="I8" s="16">
        <v>28</v>
      </c>
      <c r="J8" s="16"/>
      <c r="K8" s="3">
        <v>5</v>
      </c>
      <c r="L8" s="1" t="s">
        <v>4</v>
      </c>
      <c r="M8" s="5">
        <v>83</v>
      </c>
      <c r="N8" s="5">
        <v>95</v>
      </c>
      <c r="O8" s="5">
        <v>97</v>
      </c>
      <c r="P8" s="5">
        <v>87</v>
      </c>
      <c r="Q8" s="5">
        <v>89</v>
      </c>
      <c r="R8" s="5">
        <v>105</v>
      </c>
      <c r="S8" s="5">
        <v>124</v>
      </c>
      <c r="T8" s="5">
        <v>93</v>
      </c>
    </row>
    <row r="9" spans="2:20" x14ac:dyDescent="0.25">
      <c r="B9" s="16"/>
      <c r="C9" s="1" t="s">
        <v>6</v>
      </c>
      <c r="D9" s="16" t="s">
        <v>48</v>
      </c>
      <c r="E9" s="16">
        <v>157.5</v>
      </c>
      <c r="F9" s="16">
        <v>1.575</v>
      </c>
      <c r="G9" s="16">
        <v>57.6</v>
      </c>
      <c r="H9" s="19">
        <v>23.21995464852608</v>
      </c>
      <c r="I9" s="16">
        <v>25</v>
      </c>
      <c r="J9" s="16"/>
      <c r="K9" s="3">
        <v>6</v>
      </c>
      <c r="L9" s="1" t="s">
        <v>5</v>
      </c>
      <c r="M9" s="5">
        <v>77</v>
      </c>
      <c r="N9" s="5">
        <v>82</v>
      </c>
      <c r="O9" s="5">
        <v>86</v>
      </c>
      <c r="P9" s="5">
        <v>77</v>
      </c>
      <c r="Q9" s="5">
        <v>71</v>
      </c>
      <c r="R9" s="5">
        <v>83</v>
      </c>
      <c r="S9" s="5">
        <v>126</v>
      </c>
      <c r="T9" s="5">
        <v>79</v>
      </c>
    </row>
    <row r="10" spans="2:20" x14ac:dyDescent="0.25">
      <c r="B10" s="16"/>
      <c r="C10" s="1" t="s">
        <v>7</v>
      </c>
      <c r="D10" s="16" t="s">
        <v>49</v>
      </c>
      <c r="E10" s="16">
        <v>157.5</v>
      </c>
      <c r="F10" s="16">
        <v>1.575</v>
      </c>
      <c r="G10" s="16">
        <v>45.6</v>
      </c>
      <c r="H10" s="19">
        <v>18.382464096749814</v>
      </c>
      <c r="I10" s="16">
        <v>29</v>
      </c>
      <c r="J10" s="16"/>
      <c r="K10" s="3">
        <v>7</v>
      </c>
      <c r="L10" s="1" t="s">
        <v>6</v>
      </c>
      <c r="M10" s="5">
        <v>75</v>
      </c>
      <c r="N10" s="5">
        <v>92</v>
      </c>
      <c r="O10" s="5">
        <v>81</v>
      </c>
      <c r="P10" s="5">
        <v>59</v>
      </c>
      <c r="Q10" s="5">
        <v>66</v>
      </c>
      <c r="R10" s="5">
        <v>81</v>
      </c>
      <c r="S10" s="5">
        <v>71</v>
      </c>
      <c r="T10" s="5">
        <v>84</v>
      </c>
    </row>
    <row r="11" spans="2:20" x14ac:dyDescent="0.25">
      <c r="B11" s="16"/>
      <c r="C11" s="1" t="s">
        <v>8</v>
      </c>
      <c r="D11" s="16" t="s">
        <v>49</v>
      </c>
      <c r="E11" s="16">
        <v>165.1</v>
      </c>
      <c r="F11" s="16">
        <v>1.651</v>
      </c>
      <c r="G11" s="16">
        <v>67.099999999999994</v>
      </c>
      <c r="H11" s="19">
        <v>24.616617280571838</v>
      </c>
      <c r="I11" s="16" t="s">
        <v>30</v>
      </c>
      <c r="J11" s="16"/>
      <c r="K11" s="3">
        <v>8</v>
      </c>
      <c r="L11" s="1" t="s">
        <v>7</v>
      </c>
      <c r="M11" s="5">
        <v>84</v>
      </c>
      <c r="N11" s="5">
        <v>79</v>
      </c>
      <c r="O11" s="5">
        <v>71</v>
      </c>
      <c r="P11" s="5">
        <v>68</v>
      </c>
      <c r="Q11" s="5">
        <v>72</v>
      </c>
      <c r="R11" s="5">
        <v>69</v>
      </c>
      <c r="S11" s="5">
        <v>71</v>
      </c>
      <c r="T11" s="5">
        <v>78</v>
      </c>
    </row>
    <row r="12" spans="2:20" x14ac:dyDescent="0.25">
      <c r="B12" s="16"/>
      <c r="C12" s="1" t="s">
        <v>9</v>
      </c>
      <c r="D12" s="16" t="s">
        <v>49</v>
      </c>
      <c r="E12" s="16">
        <v>160</v>
      </c>
      <c r="F12" s="16">
        <v>1.6</v>
      </c>
      <c r="G12" s="16">
        <v>60.3</v>
      </c>
      <c r="H12" s="19">
        <v>23.554687499999993</v>
      </c>
      <c r="I12" s="16">
        <v>28</v>
      </c>
      <c r="J12" s="16"/>
      <c r="K12" s="3">
        <v>9</v>
      </c>
      <c r="L12" s="1" t="s">
        <v>8</v>
      </c>
      <c r="M12" s="5">
        <v>80</v>
      </c>
      <c r="N12" s="5">
        <v>83</v>
      </c>
      <c r="O12" s="5">
        <v>96</v>
      </c>
      <c r="P12" s="5">
        <v>86</v>
      </c>
      <c r="Q12" s="5">
        <v>83</v>
      </c>
      <c r="R12" s="5">
        <v>75</v>
      </c>
      <c r="S12" s="5">
        <v>122</v>
      </c>
      <c r="T12" s="5">
        <v>87</v>
      </c>
    </row>
    <row r="13" spans="2:20" x14ac:dyDescent="0.25">
      <c r="B13" s="16"/>
      <c r="C13" s="1" t="s">
        <v>32</v>
      </c>
      <c r="D13" s="16" t="s">
        <v>50</v>
      </c>
      <c r="E13" s="16">
        <v>160</v>
      </c>
      <c r="F13" s="16">
        <v>1.6</v>
      </c>
      <c r="G13" s="16">
        <v>59</v>
      </c>
      <c r="H13" s="19">
        <v>23.046874999999996</v>
      </c>
      <c r="I13" s="16">
        <v>26</v>
      </c>
      <c r="J13" s="16"/>
      <c r="K13" s="3">
        <v>10</v>
      </c>
      <c r="L13" s="1" t="s">
        <v>9</v>
      </c>
      <c r="M13" s="5">
        <v>83</v>
      </c>
      <c r="N13" s="5">
        <v>77</v>
      </c>
      <c r="O13" s="5">
        <v>74</v>
      </c>
      <c r="P13" s="5">
        <v>70</v>
      </c>
      <c r="Q13" s="5">
        <v>55</v>
      </c>
      <c r="R13" s="5">
        <v>77</v>
      </c>
      <c r="S13" s="5">
        <v>59</v>
      </c>
      <c r="T13" s="5">
        <v>75</v>
      </c>
    </row>
    <row r="14" spans="2:20" x14ac:dyDescent="0.25">
      <c r="B14" s="16"/>
      <c r="C14" s="16"/>
      <c r="D14" s="23" t="s">
        <v>23</v>
      </c>
      <c r="E14" s="28">
        <f t="shared" ref="E14:H14" si="0">AVERAGE(E3:E13)</f>
        <v>160.48181818181817</v>
      </c>
      <c r="F14" s="28">
        <f t="shared" si="0"/>
        <v>1.6048181818181819</v>
      </c>
      <c r="G14" s="28">
        <f t="shared" si="0"/>
        <v>56.2</v>
      </c>
      <c r="H14" s="28">
        <f t="shared" si="0"/>
        <v>21.789396015447771</v>
      </c>
      <c r="I14" s="28">
        <f>AVERAGE(I3:I13)</f>
        <v>27.9</v>
      </c>
      <c r="J14" s="16"/>
      <c r="K14" s="3">
        <v>11</v>
      </c>
      <c r="L14" s="1" t="s">
        <v>32</v>
      </c>
      <c r="M14" s="5">
        <v>70</v>
      </c>
      <c r="N14" s="5">
        <v>70</v>
      </c>
      <c r="O14" s="5">
        <v>68</v>
      </c>
      <c r="P14" s="5">
        <v>59</v>
      </c>
      <c r="Q14" s="5">
        <v>60</v>
      </c>
      <c r="R14" s="5">
        <v>76</v>
      </c>
      <c r="S14" s="5">
        <v>58</v>
      </c>
      <c r="T14" s="5">
        <v>70</v>
      </c>
    </row>
    <row r="15" spans="2:20" x14ac:dyDescent="0.25">
      <c r="B15" s="16"/>
      <c r="C15" s="16"/>
      <c r="D15" s="25" t="s">
        <v>24</v>
      </c>
      <c r="E15" s="29">
        <f t="shared" ref="E15:H15" si="1">STDEV(E3:E13)</f>
        <v>4.347141171348861</v>
      </c>
      <c r="F15" s="29">
        <f t="shared" si="1"/>
        <v>4.3471411713488617E-2</v>
      </c>
      <c r="G15" s="29">
        <f t="shared" si="1"/>
        <v>6.2521996129362458</v>
      </c>
      <c r="H15" s="29">
        <f t="shared" si="1"/>
        <v>1.9451244527420553</v>
      </c>
      <c r="I15" s="29">
        <f>STDEV(I3:I13)</f>
        <v>2.0789954839350235</v>
      </c>
      <c r="J15" s="16"/>
      <c r="K15" s="16"/>
      <c r="L15" s="23" t="s">
        <v>23</v>
      </c>
      <c r="M15" s="28">
        <f>AVERAGE(M4:M14)</f>
        <v>79.909090909090907</v>
      </c>
      <c r="N15" s="28">
        <f t="shared" ref="N15:T15" si="2">AVERAGE(N4:N14)</f>
        <v>85.545454545454547</v>
      </c>
      <c r="O15" s="28">
        <f t="shared" si="2"/>
        <v>84.36363636363636</v>
      </c>
      <c r="P15" s="28">
        <f t="shared" si="2"/>
        <v>75.272727272727266</v>
      </c>
      <c r="Q15" s="28">
        <f t="shared" si="2"/>
        <v>75.36363636363636</v>
      </c>
      <c r="R15" s="28">
        <f t="shared" si="2"/>
        <v>85</v>
      </c>
      <c r="S15" s="28">
        <f t="shared" si="2"/>
        <v>90.545454545454547</v>
      </c>
      <c r="T15" s="28">
        <f t="shared" si="2"/>
        <v>79.181818181818187</v>
      </c>
    </row>
    <row r="16" spans="2:20" x14ac:dyDescent="0.25">
      <c r="B16" s="16"/>
      <c r="C16" s="16"/>
      <c r="D16" s="25" t="s">
        <v>25</v>
      </c>
      <c r="E16" s="29">
        <f t="shared" ref="E16:H16" si="3">E15/SQRT(COUNT(E3:E13))</f>
        <v>1.3107123796427493</v>
      </c>
      <c r="F16" s="29">
        <f t="shared" si="3"/>
        <v>1.3107123796427497E-2</v>
      </c>
      <c r="G16" s="29">
        <f t="shared" si="3"/>
        <v>1.8851091118649808</v>
      </c>
      <c r="H16" s="29">
        <f t="shared" si="3"/>
        <v>0.58647708911734375</v>
      </c>
      <c r="I16" s="29">
        <f>I15/SQRT(COUNT(I3:I13))</f>
        <v>0.65743609744386733</v>
      </c>
      <c r="J16" s="16"/>
      <c r="K16" s="16"/>
      <c r="L16" s="25" t="s">
        <v>24</v>
      </c>
      <c r="M16" s="29">
        <f>STDEV(M4:M14)</f>
        <v>4.3921417430348368</v>
      </c>
      <c r="N16" s="29">
        <f t="shared" ref="N16:T16" si="4">STDEV(N4:N14)</f>
        <v>10.003635702719682</v>
      </c>
      <c r="O16" s="29">
        <f t="shared" si="4"/>
        <v>10.346716650925819</v>
      </c>
      <c r="P16" s="29">
        <f t="shared" si="4"/>
        <v>10.789725752686286</v>
      </c>
      <c r="Q16" s="29">
        <f t="shared" si="4"/>
        <v>13.094065276091516</v>
      </c>
      <c r="R16" s="29">
        <f t="shared" si="4"/>
        <v>14.852609198386659</v>
      </c>
      <c r="S16" s="29">
        <f t="shared" si="4"/>
        <v>26.549439302417067</v>
      </c>
      <c r="T16" s="29">
        <f t="shared" si="4"/>
        <v>7.2638582284923743</v>
      </c>
    </row>
    <row r="17" spans="2:20" x14ac:dyDescent="0.25">
      <c r="B17" s="16"/>
      <c r="C17" s="16"/>
      <c r="D17" s="17" t="s">
        <v>51</v>
      </c>
      <c r="E17" s="17">
        <f t="shared" ref="E17:H17" si="5">COUNT(E3:E13)</f>
        <v>11</v>
      </c>
      <c r="F17" s="17">
        <f t="shared" si="5"/>
        <v>11</v>
      </c>
      <c r="G17" s="17">
        <f t="shared" si="5"/>
        <v>11</v>
      </c>
      <c r="H17" s="17">
        <f t="shared" si="5"/>
        <v>11</v>
      </c>
      <c r="I17" s="17">
        <f>COUNT(I3:I13)</f>
        <v>10</v>
      </c>
      <c r="J17" s="16"/>
      <c r="K17" s="16"/>
      <c r="L17" s="25" t="s">
        <v>25</v>
      </c>
      <c r="M17" s="29">
        <f>M16/SQRT(COUNT(M4:M14))</f>
        <v>1.3242805625185561</v>
      </c>
      <c r="N17" s="29">
        <f t="shared" ref="N17:T17" si="6">N16/SQRT(COUNT(N4:N14))</f>
        <v>3.0162096513931327</v>
      </c>
      <c r="O17" s="29">
        <f t="shared" si="6"/>
        <v>3.1196524493857791</v>
      </c>
      <c r="P17" s="29">
        <f t="shared" si="6"/>
        <v>3.2532247193177648</v>
      </c>
      <c r="Q17" s="29">
        <f t="shared" si="6"/>
        <v>3.9480092273833587</v>
      </c>
      <c r="R17" s="29">
        <f t="shared" si="6"/>
        <v>4.4782301698936218</v>
      </c>
      <c r="S17" s="29">
        <f t="shared" si="6"/>
        <v>8.0049571418574921</v>
      </c>
      <c r="T17" s="29">
        <f t="shared" si="6"/>
        <v>2.1901356612949878</v>
      </c>
    </row>
    <row r="18" spans="2:20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">
        <v>51</v>
      </c>
      <c r="M18" s="17">
        <f>COUNT(M4:M14)</f>
        <v>11</v>
      </c>
      <c r="N18" s="17">
        <f t="shared" ref="N18:T18" si="7">COUNT(N4:N14)</f>
        <v>11</v>
      </c>
      <c r="O18" s="17">
        <f t="shared" si="7"/>
        <v>11</v>
      </c>
      <c r="P18" s="17">
        <f t="shared" si="7"/>
        <v>11</v>
      </c>
      <c r="Q18" s="17">
        <f t="shared" si="7"/>
        <v>11</v>
      </c>
      <c r="R18" s="17">
        <f t="shared" si="7"/>
        <v>11</v>
      </c>
      <c r="S18" s="17">
        <f t="shared" si="7"/>
        <v>11</v>
      </c>
      <c r="T18" s="17">
        <f t="shared" si="7"/>
        <v>11</v>
      </c>
    </row>
    <row r="20" spans="2:20" x14ac:dyDescent="0.25">
      <c r="B20" s="18" t="s">
        <v>65</v>
      </c>
      <c r="C20" s="4" t="s">
        <v>14</v>
      </c>
      <c r="D20" s="17" t="s">
        <v>53</v>
      </c>
      <c r="E20" s="17" t="s">
        <v>28</v>
      </c>
    </row>
    <row r="21" spans="2:20" x14ac:dyDescent="0.25">
      <c r="B21" s="16"/>
      <c r="C21" s="21" t="s">
        <v>33</v>
      </c>
      <c r="D21" s="16">
        <v>19.600000000000001</v>
      </c>
      <c r="E21" s="16">
        <v>29</v>
      </c>
    </row>
    <row r="22" spans="2:20" x14ac:dyDescent="0.25">
      <c r="B22" s="16"/>
      <c r="C22" s="21" t="s">
        <v>34</v>
      </c>
      <c r="D22" s="16">
        <v>19.7</v>
      </c>
      <c r="E22" s="16">
        <v>27</v>
      </c>
    </row>
    <row r="23" spans="2:20" x14ac:dyDescent="0.25">
      <c r="B23" s="16"/>
      <c r="C23" s="21" t="s">
        <v>35</v>
      </c>
      <c r="D23" s="16">
        <v>20.8</v>
      </c>
      <c r="E23" s="16">
        <v>26</v>
      </c>
    </row>
    <row r="24" spans="2:20" x14ac:dyDescent="0.25">
      <c r="B24" s="16"/>
      <c r="C24" s="21" t="s">
        <v>36</v>
      </c>
      <c r="D24" s="16">
        <v>23.9</v>
      </c>
      <c r="E24" s="16">
        <v>27</v>
      </c>
    </row>
    <row r="25" spans="2:20" x14ac:dyDescent="0.25">
      <c r="B25" s="16"/>
      <c r="C25" s="21" t="s">
        <v>37</v>
      </c>
      <c r="D25" s="16">
        <v>21.8</v>
      </c>
      <c r="E25" s="16">
        <v>23</v>
      </c>
    </row>
    <row r="26" spans="2:20" x14ac:dyDescent="0.25">
      <c r="B26" s="16"/>
      <c r="C26" s="21" t="s">
        <v>38</v>
      </c>
      <c r="D26" s="16">
        <v>19.7</v>
      </c>
      <c r="E26" s="16">
        <v>25</v>
      </c>
    </row>
    <row r="27" spans="2:20" x14ac:dyDescent="0.25">
      <c r="B27" s="16"/>
      <c r="C27" s="21" t="s">
        <v>39</v>
      </c>
      <c r="D27" s="16">
        <v>19.2</v>
      </c>
      <c r="E27" s="16">
        <v>24</v>
      </c>
    </row>
    <row r="28" spans="2:20" x14ac:dyDescent="0.25">
      <c r="B28" s="16"/>
      <c r="C28" s="21" t="s">
        <v>40</v>
      </c>
      <c r="D28" s="16">
        <v>20.100000000000001</v>
      </c>
      <c r="E28" s="16">
        <v>22</v>
      </c>
    </row>
    <row r="29" spans="2:20" x14ac:dyDescent="0.25">
      <c r="B29" s="16"/>
      <c r="C29" s="21" t="s">
        <v>41</v>
      </c>
      <c r="D29" s="16">
        <v>22.5</v>
      </c>
      <c r="E29" s="16">
        <v>32</v>
      </c>
    </row>
    <row r="30" spans="2:20" x14ac:dyDescent="0.25">
      <c r="B30" s="16"/>
      <c r="C30" s="23" t="s">
        <v>23</v>
      </c>
      <c r="D30" s="28">
        <f>AVERAGE(D21:D29)</f>
        <v>20.81111111111111</v>
      </c>
      <c r="E30" s="28">
        <f>AVERAGE(E21:E29)</f>
        <v>26.111111111111111</v>
      </c>
    </row>
    <row r="31" spans="2:20" x14ac:dyDescent="0.25">
      <c r="B31" s="16"/>
      <c r="C31" s="25" t="s">
        <v>24</v>
      </c>
      <c r="D31" s="29">
        <f>STDEV(D21:D29)</f>
        <v>1.5972198067614582</v>
      </c>
      <c r="E31" s="29">
        <f>STDEV(E21:E29)</f>
        <v>3.1001792062897082</v>
      </c>
    </row>
    <row r="32" spans="2:20" x14ac:dyDescent="0.25">
      <c r="B32" s="16"/>
      <c r="C32" s="25" t="s">
        <v>25</v>
      </c>
      <c r="D32" s="29">
        <f>D31/SQRT(COUNT(D21:D29))</f>
        <v>0.53240660225381942</v>
      </c>
      <c r="E32" s="29">
        <f>E31/SQRT(COUNT(E21:E29))</f>
        <v>1.033393068763236</v>
      </c>
    </row>
    <row r="33" spans="2:14" x14ac:dyDescent="0.25">
      <c r="B33" s="16"/>
      <c r="C33" s="17" t="s">
        <v>51</v>
      </c>
      <c r="D33" s="26">
        <f>COUNT(D21:D29)</f>
        <v>9</v>
      </c>
      <c r="E33" s="26">
        <f t="shared" ref="E33" si="8">COUNT(E21:E29)</f>
        <v>9</v>
      </c>
    </row>
    <row r="36" spans="2:14" x14ac:dyDescent="0.25">
      <c r="B36" s="22" t="s">
        <v>81</v>
      </c>
      <c r="C36" s="16"/>
      <c r="D36" s="16"/>
      <c r="E36" s="16"/>
      <c r="F36" s="16"/>
      <c r="G36" s="27"/>
      <c r="H36" s="9"/>
      <c r="I36" s="9"/>
      <c r="J36" s="9"/>
      <c r="K36" s="9"/>
      <c r="L36" s="9"/>
      <c r="M36" s="27"/>
      <c r="N36" s="16"/>
    </row>
    <row r="37" spans="2:14" ht="45" x14ac:dyDescent="0.25">
      <c r="B37" s="30" t="s">
        <v>67</v>
      </c>
      <c r="C37" s="16" t="s">
        <v>68</v>
      </c>
      <c r="D37" s="31" t="s">
        <v>28</v>
      </c>
      <c r="E37" s="30" t="s">
        <v>69</v>
      </c>
      <c r="F37" s="30" t="s">
        <v>70</v>
      </c>
      <c r="G37" s="30" t="s">
        <v>71</v>
      </c>
      <c r="H37" s="30" t="s">
        <v>72</v>
      </c>
      <c r="I37" s="30" t="s">
        <v>73</v>
      </c>
      <c r="J37" s="30" t="s">
        <v>74</v>
      </c>
      <c r="K37" s="30" t="s">
        <v>75</v>
      </c>
      <c r="L37" s="30" t="s">
        <v>76</v>
      </c>
      <c r="M37" s="30" t="s">
        <v>77</v>
      </c>
      <c r="N37" s="30" t="s">
        <v>78</v>
      </c>
    </row>
    <row r="38" spans="2:14" x14ac:dyDescent="0.25">
      <c r="B38" s="20">
        <v>1</v>
      </c>
      <c r="C38" s="20" t="s">
        <v>26</v>
      </c>
      <c r="D38" s="20">
        <v>52</v>
      </c>
      <c r="E38" s="16" t="s">
        <v>60</v>
      </c>
      <c r="F38" s="16">
        <v>1</v>
      </c>
      <c r="G38" s="16">
        <v>26.33</v>
      </c>
      <c r="H38" s="16">
        <v>1.62</v>
      </c>
      <c r="I38" s="16">
        <v>69.099999999999994</v>
      </c>
      <c r="J38" s="16">
        <v>23.4</v>
      </c>
      <c r="K38" s="16">
        <v>95</v>
      </c>
      <c r="L38" s="16">
        <v>129</v>
      </c>
      <c r="M38" s="16">
        <v>89</v>
      </c>
      <c r="N38" s="16">
        <v>98</v>
      </c>
    </row>
    <row r="39" spans="2:14" x14ac:dyDescent="0.25">
      <c r="B39" s="20">
        <v>6</v>
      </c>
      <c r="C39" s="20" t="s">
        <v>26</v>
      </c>
      <c r="D39" s="20">
        <v>56</v>
      </c>
      <c r="E39" s="16" t="s">
        <v>60</v>
      </c>
      <c r="F39" s="16">
        <v>1</v>
      </c>
      <c r="G39" s="16">
        <v>33.299999999999997</v>
      </c>
      <c r="H39" s="16">
        <v>1.69</v>
      </c>
      <c r="I39" s="16">
        <v>95.1</v>
      </c>
      <c r="J39" s="16">
        <v>41.5</v>
      </c>
      <c r="K39" s="16">
        <v>80</v>
      </c>
      <c r="L39" s="16">
        <v>123</v>
      </c>
      <c r="M39" s="16">
        <v>94</v>
      </c>
      <c r="N39" s="16">
        <v>96</v>
      </c>
    </row>
    <row r="40" spans="2:14" x14ac:dyDescent="0.25">
      <c r="B40" s="20">
        <v>8</v>
      </c>
      <c r="C40" s="20" t="s">
        <v>26</v>
      </c>
      <c r="D40" s="20">
        <v>25</v>
      </c>
      <c r="E40" s="16" t="s">
        <v>60</v>
      </c>
      <c r="F40" s="16">
        <v>1</v>
      </c>
      <c r="G40" s="16">
        <v>24.75</v>
      </c>
      <c r="H40" s="16">
        <v>1.69</v>
      </c>
      <c r="I40" s="16">
        <v>70.7</v>
      </c>
      <c r="J40" s="16">
        <v>17.399999999999999</v>
      </c>
      <c r="K40" s="16">
        <v>71</v>
      </c>
      <c r="L40" s="16">
        <v>92</v>
      </c>
      <c r="M40" s="16">
        <v>80</v>
      </c>
      <c r="N40" s="16">
        <v>94</v>
      </c>
    </row>
    <row r="41" spans="2:14" x14ac:dyDescent="0.25">
      <c r="B41" s="20">
        <v>9</v>
      </c>
      <c r="C41" s="20" t="s">
        <v>26</v>
      </c>
      <c r="D41" s="20">
        <v>52</v>
      </c>
      <c r="E41" s="16" t="s">
        <v>60</v>
      </c>
      <c r="F41" s="16">
        <v>1</v>
      </c>
      <c r="G41" s="16">
        <v>24.5</v>
      </c>
      <c r="H41" s="16">
        <v>1.64</v>
      </c>
      <c r="I41" s="16">
        <v>65.900000000000006</v>
      </c>
      <c r="J41" s="16">
        <v>37.1</v>
      </c>
      <c r="K41" s="16">
        <v>62</v>
      </c>
      <c r="L41" s="16">
        <v>90</v>
      </c>
      <c r="M41" s="16">
        <v>90</v>
      </c>
      <c r="N41" s="16">
        <v>92</v>
      </c>
    </row>
    <row r="42" spans="2:14" x14ac:dyDescent="0.25">
      <c r="B42" s="20">
        <v>13</v>
      </c>
      <c r="C42" s="20" t="s">
        <v>26</v>
      </c>
      <c r="D42" s="20">
        <v>23</v>
      </c>
      <c r="E42" s="16" t="s">
        <v>60</v>
      </c>
      <c r="F42" s="16">
        <v>1</v>
      </c>
      <c r="G42" s="16">
        <v>27.18</v>
      </c>
      <c r="H42" s="16">
        <v>1.66</v>
      </c>
      <c r="I42" s="16">
        <v>74.900000000000006</v>
      </c>
      <c r="J42" s="16">
        <v>29.9</v>
      </c>
      <c r="K42" s="16">
        <v>73</v>
      </c>
      <c r="L42" s="16">
        <v>106</v>
      </c>
      <c r="M42" s="16">
        <v>96</v>
      </c>
      <c r="N42" s="16">
        <v>90</v>
      </c>
    </row>
    <row r="43" spans="2:14" x14ac:dyDescent="0.25">
      <c r="B43" s="20">
        <v>14</v>
      </c>
      <c r="C43" s="20" t="s">
        <v>26</v>
      </c>
      <c r="D43" s="20">
        <v>38</v>
      </c>
      <c r="E43" s="16" t="s">
        <v>60</v>
      </c>
      <c r="F43" s="16">
        <v>1</v>
      </c>
      <c r="G43" s="16">
        <v>31.36</v>
      </c>
      <c r="H43" s="16">
        <v>1.71</v>
      </c>
      <c r="I43" s="16">
        <v>91.7</v>
      </c>
      <c r="J43" s="16">
        <v>33.4</v>
      </c>
      <c r="K43" s="16">
        <v>90</v>
      </c>
      <c r="L43" s="16">
        <v>135</v>
      </c>
      <c r="M43" s="16">
        <v>120</v>
      </c>
      <c r="N43" s="16">
        <v>100</v>
      </c>
    </row>
    <row r="44" spans="2:14" x14ac:dyDescent="0.25">
      <c r="B44" s="20">
        <v>15</v>
      </c>
      <c r="C44" s="20" t="s">
        <v>26</v>
      </c>
      <c r="D44" s="20">
        <v>42</v>
      </c>
      <c r="E44" s="16" t="s">
        <v>60</v>
      </c>
      <c r="F44" s="16">
        <v>1</v>
      </c>
      <c r="G44" s="16">
        <v>27.06</v>
      </c>
      <c r="H44" s="16">
        <v>1.59</v>
      </c>
      <c r="I44" s="16">
        <v>68.400000000000006</v>
      </c>
      <c r="J44" s="16">
        <v>28.1</v>
      </c>
      <c r="K44" s="16">
        <v>80</v>
      </c>
      <c r="L44" s="16">
        <v>103</v>
      </c>
      <c r="M44" s="16">
        <v>89</v>
      </c>
      <c r="N44" s="16">
        <v>96</v>
      </c>
    </row>
    <row r="45" spans="2:14" x14ac:dyDescent="0.25">
      <c r="B45" s="20">
        <v>20</v>
      </c>
      <c r="C45" s="20" t="s">
        <v>26</v>
      </c>
      <c r="D45" s="20">
        <v>48</v>
      </c>
      <c r="E45" s="16" t="s">
        <v>60</v>
      </c>
      <c r="F45" s="16">
        <v>1</v>
      </c>
      <c r="G45" s="16">
        <v>27.07</v>
      </c>
      <c r="H45" s="16">
        <v>1.75</v>
      </c>
      <c r="I45" s="16">
        <v>82.9</v>
      </c>
      <c r="J45" s="16">
        <v>35.1</v>
      </c>
      <c r="K45" s="16">
        <v>79</v>
      </c>
      <c r="L45" s="16">
        <v>103</v>
      </c>
      <c r="M45" s="16">
        <v>93</v>
      </c>
      <c r="N45" s="16">
        <v>103</v>
      </c>
    </row>
    <row r="46" spans="2:14" x14ac:dyDescent="0.25">
      <c r="B46" s="20">
        <v>25</v>
      </c>
      <c r="C46" s="20" t="s">
        <v>26</v>
      </c>
      <c r="D46" s="20">
        <v>58</v>
      </c>
      <c r="E46" s="16" t="s">
        <v>60</v>
      </c>
      <c r="F46" s="16">
        <v>1</v>
      </c>
      <c r="G46" s="16">
        <v>28</v>
      </c>
      <c r="H46" s="16">
        <v>1.63</v>
      </c>
      <c r="I46" s="16">
        <v>74.400000000000006</v>
      </c>
      <c r="J46" s="16">
        <v>36.9</v>
      </c>
      <c r="K46" s="16">
        <v>81</v>
      </c>
      <c r="L46" s="16">
        <v>123</v>
      </c>
      <c r="M46" s="16">
        <v>95</v>
      </c>
      <c r="N46" s="16">
        <v>109</v>
      </c>
    </row>
    <row r="47" spans="2:14" x14ac:dyDescent="0.25">
      <c r="B47" s="20">
        <v>31</v>
      </c>
      <c r="C47" s="20" t="s">
        <v>26</v>
      </c>
      <c r="D47" s="20">
        <v>28</v>
      </c>
      <c r="E47" s="16" t="s">
        <v>60</v>
      </c>
      <c r="F47" s="16">
        <v>1</v>
      </c>
      <c r="G47" s="16">
        <v>27.88</v>
      </c>
      <c r="H47" s="16">
        <v>1.68</v>
      </c>
      <c r="I47" s="16">
        <v>78.7</v>
      </c>
      <c r="J47" s="16">
        <v>23.5</v>
      </c>
      <c r="K47" s="16">
        <v>82</v>
      </c>
      <c r="L47" s="16">
        <v>99</v>
      </c>
      <c r="M47" s="16">
        <v>92</v>
      </c>
      <c r="N47" s="16">
        <v>95</v>
      </c>
    </row>
    <row r="48" spans="2:14" x14ac:dyDescent="0.25">
      <c r="B48" s="20">
        <v>32</v>
      </c>
      <c r="C48" s="20" t="s">
        <v>26</v>
      </c>
      <c r="D48" s="20">
        <v>21</v>
      </c>
      <c r="E48" s="16" t="s">
        <v>60</v>
      </c>
      <c r="F48" s="16">
        <v>1</v>
      </c>
      <c r="G48" s="16">
        <v>26.51</v>
      </c>
      <c r="H48" s="16">
        <v>1.64</v>
      </c>
      <c r="I48" s="16">
        <v>71.3</v>
      </c>
      <c r="J48" s="16">
        <v>28.5</v>
      </c>
      <c r="K48" s="16">
        <v>72</v>
      </c>
      <c r="L48" s="16">
        <v>112</v>
      </c>
      <c r="M48" s="16">
        <v>85</v>
      </c>
      <c r="N48" s="16">
        <v>88</v>
      </c>
    </row>
    <row r="49" spans="2:14" x14ac:dyDescent="0.25">
      <c r="B49" s="20">
        <v>33</v>
      </c>
      <c r="C49" s="20" t="s">
        <v>26</v>
      </c>
      <c r="D49" s="20">
        <v>29</v>
      </c>
      <c r="E49" s="16" t="s">
        <v>60</v>
      </c>
      <c r="F49" s="16">
        <v>1</v>
      </c>
      <c r="G49" s="16">
        <v>26.45</v>
      </c>
      <c r="H49" s="16">
        <v>1.65</v>
      </c>
      <c r="I49" s="16">
        <v>72</v>
      </c>
      <c r="J49" s="16">
        <v>22.5</v>
      </c>
      <c r="K49" s="16">
        <v>83</v>
      </c>
      <c r="L49" s="16">
        <v>130</v>
      </c>
      <c r="M49" s="16">
        <v>85</v>
      </c>
      <c r="N49" s="16">
        <v>79</v>
      </c>
    </row>
    <row r="50" spans="2:14" x14ac:dyDescent="0.25">
      <c r="B50" s="20">
        <v>35</v>
      </c>
      <c r="C50" s="20" t="s">
        <v>26</v>
      </c>
      <c r="D50" s="20">
        <v>26</v>
      </c>
      <c r="E50" s="16" t="s">
        <v>60</v>
      </c>
      <c r="F50" s="16">
        <v>1</v>
      </c>
      <c r="G50" s="16">
        <v>31.67</v>
      </c>
      <c r="H50" s="16">
        <v>1.49</v>
      </c>
      <c r="I50" s="16">
        <v>70.3</v>
      </c>
      <c r="J50" s="16">
        <v>32.200000000000003</v>
      </c>
      <c r="K50" s="16">
        <v>85</v>
      </c>
      <c r="L50" s="16">
        <v>106</v>
      </c>
      <c r="M50" s="16">
        <v>90</v>
      </c>
      <c r="N50" s="16">
        <v>90</v>
      </c>
    </row>
    <row r="51" spans="2:14" x14ac:dyDescent="0.25">
      <c r="B51" s="20">
        <v>43</v>
      </c>
      <c r="C51" s="20" t="s">
        <v>26</v>
      </c>
      <c r="D51" s="20">
        <v>26</v>
      </c>
      <c r="E51" s="16" t="s">
        <v>60</v>
      </c>
      <c r="F51" s="16">
        <v>1</v>
      </c>
      <c r="G51" s="16">
        <v>25.27</v>
      </c>
      <c r="H51" s="16">
        <v>1.56</v>
      </c>
      <c r="I51" s="16">
        <v>61.5</v>
      </c>
      <c r="J51" s="16">
        <v>28.4</v>
      </c>
      <c r="K51" s="16">
        <v>76</v>
      </c>
      <c r="L51" s="16">
        <v>98</v>
      </c>
      <c r="M51" s="16">
        <v>82</v>
      </c>
      <c r="N51" s="16">
        <v>84</v>
      </c>
    </row>
    <row r="52" spans="2:14" x14ac:dyDescent="0.25">
      <c r="B52" s="20">
        <v>48</v>
      </c>
      <c r="C52" s="20" t="s">
        <v>26</v>
      </c>
      <c r="D52" s="20">
        <v>22</v>
      </c>
      <c r="E52" s="16" t="s">
        <v>60</v>
      </c>
      <c r="F52" s="16">
        <v>1</v>
      </c>
      <c r="G52" s="16">
        <v>30.74</v>
      </c>
      <c r="H52" s="16">
        <v>1.69</v>
      </c>
      <c r="I52" s="16">
        <v>87.8</v>
      </c>
      <c r="J52" s="16">
        <v>22.8</v>
      </c>
      <c r="K52" s="16">
        <v>77</v>
      </c>
      <c r="L52" s="16">
        <v>114</v>
      </c>
      <c r="M52" s="16">
        <v>104</v>
      </c>
      <c r="N52" s="16">
        <v>88</v>
      </c>
    </row>
    <row r="53" spans="2:14" x14ac:dyDescent="0.25">
      <c r="B53" s="20"/>
      <c r="C53" s="23" t="s">
        <v>62</v>
      </c>
      <c r="D53" s="24">
        <f>AVERAGE(D38:D52)</f>
        <v>36.4</v>
      </c>
      <c r="E53" s="32"/>
      <c r="F53" s="32"/>
      <c r="G53" s="28">
        <f>AVERAGE(G38:G52)</f>
        <v>27.871333333333332</v>
      </c>
      <c r="H53" s="28">
        <f t="shared" ref="H53:J53" si="9">AVERAGE(H38:H52)</f>
        <v>1.6459999999999997</v>
      </c>
      <c r="I53" s="28">
        <f t="shared" si="9"/>
        <v>75.646666666666661</v>
      </c>
      <c r="J53" s="28">
        <f t="shared" si="9"/>
        <v>29.38</v>
      </c>
      <c r="K53" s="28">
        <f>AVERAGE(K38:K52)</f>
        <v>79.066666666666663</v>
      </c>
      <c r="L53" s="28">
        <f>AVERAGE(L38:L52)</f>
        <v>110.86666666666666</v>
      </c>
      <c r="M53" s="28">
        <f>AVERAGE(M38:M52)</f>
        <v>92.266666666666666</v>
      </c>
      <c r="N53" s="28">
        <f>AVERAGE(N38:N52)</f>
        <v>93.466666666666669</v>
      </c>
    </row>
    <row r="54" spans="2:14" x14ac:dyDescent="0.25">
      <c r="B54" s="20"/>
      <c r="C54" s="17" t="s">
        <v>25</v>
      </c>
      <c r="D54" s="14">
        <f>STDEV(D38:D52)/SQRT(COUNT(D38:D52))</f>
        <v>3.5197402501564548</v>
      </c>
      <c r="E54" s="16"/>
      <c r="F54" s="16"/>
      <c r="G54" s="14">
        <f>STDEV(G38:G52)/SQRT(COUNT(G38:G52))</f>
        <v>0.69082412251887104</v>
      </c>
      <c r="H54" s="14">
        <f t="shared" ref="H54:N54" si="10">STDEV(H38:H52)/SQRT(COUNT(H38:H52))</f>
        <v>1.6613247725836146E-2</v>
      </c>
      <c r="I54" s="14">
        <f t="shared" si="10"/>
        <v>2.5105845774709632</v>
      </c>
      <c r="J54" s="14">
        <f t="shared" si="10"/>
        <v>1.7293048424425468</v>
      </c>
      <c r="K54" s="14">
        <f t="shared" si="10"/>
        <v>2.0643612333085746</v>
      </c>
      <c r="L54" s="14">
        <f t="shared" si="10"/>
        <v>3.6850620808451189</v>
      </c>
      <c r="M54" s="14">
        <f t="shared" si="10"/>
        <v>2.5118133587522684</v>
      </c>
      <c r="N54" s="14">
        <f t="shared" si="10"/>
        <v>1.9465883872062808</v>
      </c>
    </row>
    <row r="55" spans="2:14" x14ac:dyDescent="0.25">
      <c r="B55" s="20"/>
      <c r="C55" s="17" t="s">
        <v>51</v>
      </c>
      <c r="D55" s="17">
        <f>COUNT(D38:D52)</f>
        <v>15</v>
      </c>
      <c r="E55" s="16"/>
      <c r="F55" s="16"/>
      <c r="G55" s="17">
        <f>COUNT(G38:G52)</f>
        <v>15</v>
      </c>
      <c r="H55" s="17">
        <f t="shared" ref="H55:N55" si="11">COUNT(H38:H52)</f>
        <v>15</v>
      </c>
      <c r="I55" s="17">
        <f t="shared" si="11"/>
        <v>15</v>
      </c>
      <c r="J55" s="17">
        <f t="shared" si="11"/>
        <v>15</v>
      </c>
      <c r="K55" s="17">
        <f t="shared" si="11"/>
        <v>15</v>
      </c>
      <c r="L55" s="17">
        <f t="shared" si="11"/>
        <v>15</v>
      </c>
      <c r="M55" s="17">
        <f t="shared" si="11"/>
        <v>15</v>
      </c>
      <c r="N55" s="17">
        <f t="shared" si="11"/>
        <v>15</v>
      </c>
    </row>
    <row r="56" spans="2:14" x14ac:dyDescent="0.25">
      <c r="B56" s="20">
        <v>24</v>
      </c>
      <c r="C56" s="20" t="s">
        <v>26</v>
      </c>
      <c r="D56" s="20">
        <v>29</v>
      </c>
      <c r="E56" s="16" t="s">
        <v>61</v>
      </c>
      <c r="F56" s="16">
        <v>2</v>
      </c>
      <c r="G56" s="16">
        <v>29.37</v>
      </c>
      <c r="H56" s="16">
        <v>1.82</v>
      </c>
      <c r="I56" s="16">
        <v>97.3</v>
      </c>
      <c r="J56" s="16">
        <v>26.1</v>
      </c>
      <c r="K56" s="16">
        <v>79</v>
      </c>
      <c r="L56" s="16">
        <v>113</v>
      </c>
      <c r="M56" s="16">
        <v>100</v>
      </c>
      <c r="N56" s="16">
        <v>90</v>
      </c>
    </row>
    <row r="57" spans="2:14" x14ac:dyDescent="0.25">
      <c r="B57" s="20">
        <v>29</v>
      </c>
      <c r="C57" s="20" t="s">
        <v>26</v>
      </c>
      <c r="D57" s="20">
        <v>26</v>
      </c>
      <c r="E57" s="16" t="s">
        <v>61</v>
      </c>
      <c r="F57" s="16">
        <v>2</v>
      </c>
      <c r="G57" s="16">
        <v>24.38</v>
      </c>
      <c r="H57" s="16">
        <v>1.74</v>
      </c>
      <c r="I57" s="16">
        <v>73.8</v>
      </c>
      <c r="J57" s="16">
        <v>25.2</v>
      </c>
      <c r="K57" s="16">
        <v>85</v>
      </c>
      <c r="L57" s="16">
        <v>126</v>
      </c>
      <c r="M57" s="16">
        <v>93</v>
      </c>
      <c r="N57" s="16">
        <v>90</v>
      </c>
    </row>
    <row r="58" spans="2:14" x14ac:dyDescent="0.25">
      <c r="B58" s="20">
        <v>34</v>
      </c>
      <c r="C58" s="20" t="s">
        <v>26</v>
      </c>
      <c r="D58" s="20">
        <v>25</v>
      </c>
      <c r="E58" s="16" t="s">
        <v>61</v>
      </c>
      <c r="F58" s="16">
        <v>2</v>
      </c>
      <c r="G58" s="16">
        <v>31.32</v>
      </c>
      <c r="H58" s="16">
        <v>1.88</v>
      </c>
      <c r="I58" s="16">
        <v>110.7</v>
      </c>
      <c r="J58" s="16">
        <v>23.3</v>
      </c>
      <c r="K58" s="16">
        <v>76</v>
      </c>
      <c r="L58" s="16">
        <v>105</v>
      </c>
      <c r="M58" s="16">
        <v>107</v>
      </c>
      <c r="N58" s="16">
        <v>94</v>
      </c>
    </row>
    <row r="59" spans="2:14" x14ac:dyDescent="0.25">
      <c r="B59" s="20">
        <v>36</v>
      </c>
      <c r="C59" s="20" t="s">
        <v>26</v>
      </c>
      <c r="D59" s="20">
        <v>21</v>
      </c>
      <c r="E59" s="16" t="s">
        <v>61</v>
      </c>
      <c r="F59" s="16">
        <v>2</v>
      </c>
      <c r="G59" s="16">
        <v>35.299999999999997</v>
      </c>
      <c r="H59" s="16">
        <v>1.77</v>
      </c>
      <c r="I59" s="16">
        <v>112.3</v>
      </c>
      <c r="J59" s="16">
        <v>30.3</v>
      </c>
      <c r="K59" s="16">
        <v>88</v>
      </c>
      <c r="L59" s="16">
        <v>108</v>
      </c>
      <c r="M59" s="16">
        <v>119</v>
      </c>
      <c r="N59" s="16">
        <v>101</v>
      </c>
    </row>
    <row r="60" spans="2:14" x14ac:dyDescent="0.25">
      <c r="B60" s="20">
        <v>39</v>
      </c>
      <c r="C60" s="20" t="s">
        <v>26</v>
      </c>
      <c r="D60" s="20">
        <v>23</v>
      </c>
      <c r="E60" s="16" t="s">
        <v>61</v>
      </c>
      <c r="F60" s="16">
        <v>2</v>
      </c>
      <c r="G60" s="16">
        <v>24.89</v>
      </c>
      <c r="H60" s="16">
        <v>1.76</v>
      </c>
      <c r="I60" s="16">
        <v>77.099999999999994</v>
      </c>
      <c r="J60" s="16">
        <v>16.5</v>
      </c>
      <c r="K60" s="16">
        <v>78</v>
      </c>
      <c r="L60" s="16">
        <v>118</v>
      </c>
      <c r="M60" s="16">
        <v>93</v>
      </c>
      <c r="N60" s="16">
        <v>78</v>
      </c>
    </row>
    <row r="61" spans="2:14" x14ac:dyDescent="0.25">
      <c r="B61" s="20">
        <v>41</v>
      </c>
      <c r="C61" s="20" t="s">
        <v>26</v>
      </c>
      <c r="D61" s="20">
        <v>20</v>
      </c>
      <c r="E61" s="16" t="s">
        <v>61</v>
      </c>
      <c r="F61" s="16">
        <v>2</v>
      </c>
      <c r="G61" s="16">
        <v>31.84</v>
      </c>
      <c r="H61" s="16">
        <v>1.73</v>
      </c>
      <c r="I61" s="16">
        <v>95.3</v>
      </c>
      <c r="J61" s="16">
        <v>27.4</v>
      </c>
      <c r="K61" s="16">
        <v>88</v>
      </c>
      <c r="L61" s="16">
        <v>108</v>
      </c>
      <c r="M61" s="16">
        <v>105</v>
      </c>
      <c r="N61" s="16">
        <v>91</v>
      </c>
    </row>
    <row r="62" spans="2:14" x14ac:dyDescent="0.25">
      <c r="B62" s="20">
        <v>42</v>
      </c>
      <c r="C62" s="20" t="s">
        <v>26</v>
      </c>
      <c r="D62" s="20">
        <v>21</v>
      </c>
      <c r="E62" s="16" t="s">
        <v>61</v>
      </c>
      <c r="F62" s="16">
        <v>2</v>
      </c>
      <c r="G62" s="16">
        <v>24.82</v>
      </c>
      <c r="H62" s="16">
        <v>1.72</v>
      </c>
      <c r="I62" s="16">
        <v>73</v>
      </c>
      <c r="J62" s="16">
        <v>19</v>
      </c>
      <c r="K62" s="16">
        <v>90</v>
      </c>
      <c r="L62" s="16">
        <v>102</v>
      </c>
      <c r="M62" s="16">
        <v>86</v>
      </c>
      <c r="N62" s="16">
        <v>78</v>
      </c>
    </row>
    <row r="63" spans="2:14" x14ac:dyDescent="0.25">
      <c r="B63" s="20">
        <v>44</v>
      </c>
      <c r="C63" s="20" t="s">
        <v>26</v>
      </c>
      <c r="D63" s="20">
        <v>24</v>
      </c>
      <c r="E63" s="16" t="s">
        <v>61</v>
      </c>
      <c r="F63" s="16">
        <v>2</v>
      </c>
      <c r="G63" s="16">
        <v>28.34</v>
      </c>
      <c r="H63" s="16">
        <v>1.74</v>
      </c>
      <c r="I63" s="16">
        <v>85.3</v>
      </c>
      <c r="J63" s="16">
        <v>11.1</v>
      </c>
      <c r="K63" s="16">
        <v>118</v>
      </c>
      <c r="L63" s="16">
        <v>72</v>
      </c>
      <c r="M63" s="16">
        <v>85</v>
      </c>
      <c r="N63" s="16">
        <v>98</v>
      </c>
    </row>
    <row r="64" spans="2:14" x14ac:dyDescent="0.25">
      <c r="B64" s="20">
        <v>45</v>
      </c>
      <c r="C64" s="20" t="s">
        <v>26</v>
      </c>
      <c r="D64" s="20">
        <v>26</v>
      </c>
      <c r="E64" s="16" t="s">
        <v>61</v>
      </c>
      <c r="F64" s="16">
        <v>2</v>
      </c>
      <c r="G64" s="16">
        <v>23.62</v>
      </c>
      <c r="H64" s="16">
        <v>1.77</v>
      </c>
      <c r="I64" s="16">
        <v>74</v>
      </c>
      <c r="J64" s="16">
        <v>15.3</v>
      </c>
      <c r="K64" s="16">
        <v>70</v>
      </c>
      <c r="L64" s="16">
        <v>102</v>
      </c>
      <c r="M64" s="16">
        <v>85</v>
      </c>
      <c r="N64" s="16">
        <v>87</v>
      </c>
    </row>
    <row r="65" spans="2:14" x14ac:dyDescent="0.25">
      <c r="B65" s="20">
        <v>47</v>
      </c>
      <c r="C65" s="20" t="s">
        <v>26</v>
      </c>
      <c r="D65" s="20">
        <v>42</v>
      </c>
      <c r="E65" s="16" t="s">
        <v>61</v>
      </c>
      <c r="F65" s="16">
        <v>2</v>
      </c>
      <c r="G65" s="16">
        <v>33.49</v>
      </c>
      <c r="H65" s="16">
        <v>1.7</v>
      </c>
      <c r="I65" s="16">
        <v>96.8</v>
      </c>
      <c r="J65" s="16">
        <v>26.3</v>
      </c>
      <c r="K65" s="16">
        <v>88</v>
      </c>
      <c r="L65" s="16">
        <v>132</v>
      </c>
      <c r="M65" s="16">
        <v>109</v>
      </c>
      <c r="N65" s="16">
        <v>96</v>
      </c>
    </row>
    <row r="66" spans="2:14" x14ac:dyDescent="0.25">
      <c r="B66" s="20"/>
      <c r="C66" s="28" t="s">
        <v>62</v>
      </c>
      <c r="D66" s="28">
        <f>AVERAGE(D56:D65)</f>
        <v>25.7</v>
      </c>
      <c r="E66" s="33"/>
      <c r="F66" s="16"/>
      <c r="G66" s="28">
        <f>AVERAGE(G56:G65)</f>
        <v>28.737000000000002</v>
      </c>
      <c r="H66" s="28">
        <f t="shared" ref="H66:N66" si="12">AVERAGE(H56:H65)</f>
        <v>1.7629999999999999</v>
      </c>
      <c r="I66" s="28">
        <f t="shared" si="12"/>
        <v>89.559999999999988</v>
      </c>
      <c r="J66" s="28">
        <f t="shared" si="12"/>
        <v>22.05</v>
      </c>
      <c r="K66" s="28">
        <f t="shared" si="12"/>
        <v>86</v>
      </c>
      <c r="L66" s="28">
        <f t="shared" si="12"/>
        <v>108.6</v>
      </c>
      <c r="M66" s="28">
        <f t="shared" si="12"/>
        <v>98.2</v>
      </c>
      <c r="N66" s="28">
        <f t="shared" si="12"/>
        <v>90.3</v>
      </c>
    </row>
    <row r="67" spans="2:14" x14ac:dyDescent="0.25">
      <c r="B67" s="20"/>
      <c r="C67" s="17" t="s">
        <v>25</v>
      </c>
      <c r="D67" s="14">
        <f>STDEV(D56:D65)/SQRT(COUNT(D56:D65))</f>
        <v>2.0113566455394127</v>
      </c>
      <c r="E67" s="16"/>
      <c r="F67" s="16"/>
      <c r="G67" s="14">
        <f>STDEV(G56:G65)/SQRT(COUNT(G56:G65))</f>
        <v>1.3242700714817226</v>
      </c>
      <c r="H67" s="14">
        <f t="shared" ref="H67:N67" si="13">STDEV(H56:H65)/SQRT(COUNT(H56:H65))</f>
        <v>1.6669999666733312E-2</v>
      </c>
      <c r="I67" s="14">
        <f t="shared" si="13"/>
        <v>4.7695841887247816</v>
      </c>
      <c r="J67" s="14">
        <f t="shared" si="13"/>
        <v>1.9669632544723459</v>
      </c>
      <c r="K67" s="14">
        <f t="shared" si="13"/>
        <v>4.1123121368776365</v>
      </c>
      <c r="L67" s="14">
        <f t="shared" si="13"/>
        <v>5.1622561820282442</v>
      </c>
      <c r="M67" s="14">
        <f t="shared" si="13"/>
        <v>3.6932370625238859</v>
      </c>
      <c r="N67" s="14">
        <f t="shared" si="13"/>
        <v>2.4360715187457949</v>
      </c>
    </row>
    <row r="68" spans="2:14" x14ac:dyDescent="0.25">
      <c r="B68" s="20"/>
      <c r="C68" s="17" t="s">
        <v>51</v>
      </c>
      <c r="D68" s="17">
        <f>COUNT(D56:D65)</f>
        <v>10</v>
      </c>
      <c r="E68" s="16"/>
      <c r="F68" s="16"/>
      <c r="G68" s="17">
        <f>COUNT(G56:G65)</f>
        <v>10</v>
      </c>
      <c r="H68" s="17">
        <f t="shared" ref="H68:N68" si="14">COUNT(H56:H65)</f>
        <v>10</v>
      </c>
      <c r="I68" s="17">
        <f t="shared" si="14"/>
        <v>10</v>
      </c>
      <c r="J68" s="17">
        <f t="shared" si="14"/>
        <v>10</v>
      </c>
      <c r="K68" s="17">
        <f t="shared" si="14"/>
        <v>10</v>
      </c>
      <c r="L68" s="17">
        <f t="shared" si="14"/>
        <v>10</v>
      </c>
      <c r="M68" s="17">
        <f t="shared" si="14"/>
        <v>10</v>
      </c>
      <c r="N68" s="17">
        <f t="shared" si="14"/>
        <v>10</v>
      </c>
    </row>
    <row r="69" spans="2:14" x14ac:dyDescent="0.25">
      <c r="B69" s="20"/>
      <c r="C69" s="20"/>
      <c r="D69" s="20"/>
      <c r="E69" s="16"/>
      <c r="F69" s="17"/>
      <c r="G69" s="17"/>
      <c r="H69" s="17"/>
      <c r="I69" s="17"/>
      <c r="J69" s="17"/>
      <c r="K69" s="17"/>
      <c r="L69" s="17"/>
      <c r="M69" s="17"/>
      <c r="N69" s="17"/>
    </row>
    <row r="70" spans="2:14" x14ac:dyDescent="0.25">
      <c r="B70" s="21" t="s">
        <v>79</v>
      </c>
      <c r="C70" s="23" t="s">
        <v>62</v>
      </c>
      <c r="D70" s="24">
        <f>AVERAGE(D38:D52,D56:D65)</f>
        <v>32.119999999999997</v>
      </c>
      <c r="E70" s="16"/>
      <c r="F70" s="16"/>
      <c r="G70" s="28">
        <f>AVERAGE(G38:G52,G56:G65)</f>
        <v>28.217600000000001</v>
      </c>
      <c r="H70" s="28">
        <f t="shared" ref="H70:N70" si="15">AVERAGE(H38:H52,H56:H65)</f>
        <v>1.6927999999999996</v>
      </c>
      <c r="I70" s="28">
        <f t="shared" si="15"/>
        <v>81.211999999999975</v>
      </c>
      <c r="J70" s="28">
        <f t="shared" si="15"/>
        <v>26.447999999999993</v>
      </c>
      <c r="K70" s="28">
        <f t="shared" si="15"/>
        <v>81.84</v>
      </c>
      <c r="L70" s="28">
        <f t="shared" si="15"/>
        <v>109.96</v>
      </c>
      <c r="M70" s="28">
        <f t="shared" si="15"/>
        <v>94.64</v>
      </c>
      <c r="N70" s="28">
        <f t="shared" si="15"/>
        <v>92.2</v>
      </c>
    </row>
    <row r="71" spans="2:14" x14ac:dyDescent="0.25">
      <c r="B71" s="20"/>
      <c r="C71" s="17" t="s">
        <v>25</v>
      </c>
      <c r="D71" s="14">
        <f>STDEV(D38:D52,D56:D65)/SQRT(COUNT(,D38:D52:D56:D65))</f>
        <v>2.2908614050202805</v>
      </c>
      <c r="E71" s="16"/>
      <c r="F71" s="16"/>
      <c r="G71" s="14">
        <f>STDEV(G38:G52,G56:G65)/SQRT(COUNT(,G38:G52:G56:G65))</f>
        <v>0.61418628534300013</v>
      </c>
      <c r="H71" s="14">
        <f>STDEV(H38:H52,H56:H65)/SQRT(COUNT(,H38:H52:H56:H65))</f>
        <v>1.5401895688667603E-2</v>
      </c>
      <c r="I71" s="14">
        <f>STDEV(I38:I52,I56:I65)/SQRT(COUNT(,I38:I52:I56:I65))</f>
        <v>2.5519111612108936</v>
      </c>
      <c r="J71" s="14">
        <f>STDEV(J38:J52,J56:J65)/SQRT(COUNT(,J38:J52:J56:J65))</f>
        <v>1.3659353243637991</v>
      </c>
      <c r="K71" s="14">
        <f>STDEV(K38:K52,K56:K65)/SQRT(COUNT(,K38:K52:K56:K65))</f>
        <v>1.971550530484282</v>
      </c>
      <c r="L71" s="14">
        <f>STDEV(L38:L52,L56:L65)/SQRT(COUNT(,L38:L52:L56:L65))</f>
        <v>2.7545573522612634</v>
      </c>
      <c r="M71" s="14">
        <f>STDEV(M38:M52,M56:M65)/SQRT(COUNT(,M38:M52:M56:M65))</f>
        <v>1.9927166231629372</v>
      </c>
      <c r="N71" s="14">
        <f>STDEV(N38:N52,N56:N65)/SQRT(COUNT(,N38:N52:N56:N65))</f>
        <v>1.4131972391643033</v>
      </c>
    </row>
    <row r="72" spans="2:14" x14ac:dyDescent="0.25">
      <c r="B72" s="20"/>
      <c r="C72" s="17" t="s">
        <v>51</v>
      </c>
      <c r="D72" s="17">
        <f>COUNT(D38:D52,D56:D65)</f>
        <v>25</v>
      </c>
      <c r="E72" s="16"/>
      <c r="F72" s="16"/>
      <c r="G72" s="17">
        <f>COUNT(G38:G52,G56:G65)</f>
        <v>25</v>
      </c>
      <c r="H72" s="17">
        <f t="shared" ref="H72:N72" si="16">COUNT(H38:H52,H56:H65)</f>
        <v>25</v>
      </c>
      <c r="I72" s="17">
        <f t="shared" si="16"/>
        <v>25</v>
      </c>
      <c r="J72" s="17">
        <f t="shared" si="16"/>
        <v>25</v>
      </c>
      <c r="K72" s="17">
        <f t="shared" si="16"/>
        <v>25</v>
      </c>
      <c r="L72" s="17">
        <f t="shared" si="16"/>
        <v>25</v>
      </c>
      <c r="M72" s="17">
        <f t="shared" si="16"/>
        <v>25</v>
      </c>
      <c r="N72" s="17">
        <f t="shared" si="16"/>
        <v>25</v>
      </c>
    </row>
    <row r="73" spans="2:14" x14ac:dyDescent="0.25">
      <c r="B73" s="20">
        <v>2</v>
      </c>
      <c r="C73" s="20" t="s">
        <v>27</v>
      </c>
      <c r="D73" s="20">
        <v>21</v>
      </c>
      <c r="E73" s="16" t="s">
        <v>60</v>
      </c>
      <c r="F73" s="34">
        <v>1</v>
      </c>
      <c r="G73" s="16">
        <v>24.4</v>
      </c>
      <c r="H73" s="16">
        <v>1.58</v>
      </c>
      <c r="I73" s="16">
        <v>60.9</v>
      </c>
      <c r="J73" s="16">
        <v>28.8</v>
      </c>
      <c r="K73" s="16">
        <v>89</v>
      </c>
      <c r="L73" s="16">
        <v>94</v>
      </c>
      <c r="M73" s="16">
        <v>80</v>
      </c>
      <c r="N73" s="16">
        <v>89</v>
      </c>
    </row>
    <row r="74" spans="2:14" x14ac:dyDescent="0.25">
      <c r="B74" s="20">
        <v>4</v>
      </c>
      <c r="C74" s="20" t="s">
        <v>27</v>
      </c>
      <c r="D74" s="35">
        <v>22</v>
      </c>
      <c r="E74" s="33" t="s">
        <v>60</v>
      </c>
      <c r="F74" s="34">
        <v>1</v>
      </c>
      <c r="G74" s="36">
        <v>34.4</v>
      </c>
      <c r="H74" s="37">
        <v>1.63</v>
      </c>
      <c r="I74" s="36">
        <v>91.4</v>
      </c>
      <c r="J74" s="36">
        <v>37.4</v>
      </c>
      <c r="K74" s="36">
        <v>84</v>
      </c>
      <c r="L74" s="36">
        <v>111</v>
      </c>
      <c r="M74" s="36">
        <v>115</v>
      </c>
      <c r="N74" s="36">
        <v>87</v>
      </c>
    </row>
    <row r="75" spans="2:14" x14ac:dyDescent="0.25">
      <c r="B75" s="20">
        <v>5</v>
      </c>
      <c r="C75" s="20" t="s">
        <v>27</v>
      </c>
      <c r="D75" s="35">
        <v>41</v>
      </c>
      <c r="E75" s="33" t="s">
        <v>60</v>
      </c>
      <c r="F75" s="34">
        <v>1</v>
      </c>
      <c r="G75" s="36">
        <v>30.94</v>
      </c>
      <c r="H75" s="36">
        <v>1.73</v>
      </c>
      <c r="I75" s="36">
        <v>92.6</v>
      </c>
      <c r="J75" s="36">
        <v>37.5</v>
      </c>
      <c r="K75" s="36">
        <v>86</v>
      </c>
      <c r="L75" s="36">
        <v>115</v>
      </c>
      <c r="M75" s="36">
        <v>117</v>
      </c>
      <c r="N75" s="36">
        <v>105</v>
      </c>
    </row>
    <row r="76" spans="2:14" x14ac:dyDescent="0.25">
      <c r="B76" s="20">
        <v>7</v>
      </c>
      <c r="C76" s="20" t="s">
        <v>27</v>
      </c>
      <c r="D76" s="35">
        <v>36</v>
      </c>
      <c r="E76" s="16" t="s">
        <v>60</v>
      </c>
      <c r="F76" s="16">
        <v>1</v>
      </c>
      <c r="G76" s="36">
        <v>28.82</v>
      </c>
      <c r="H76" s="38">
        <v>1.61</v>
      </c>
      <c r="I76" s="36">
        <v>74.7</v>
      </c>
      <c r="J76" s="36">
        <v>18.100000000000001</v>
      </c>
      <c r="K76" s="36">
        <v>99</v>
      </c>
      <c r="L76" s="36">
        <v>125</v>
      </c>
      <c r="M76" s="36">
        <v>85</v>
      </c>
      <c r="N76" s="36">
        <v>103</v>
      </c>
    </row>
    <row r="77" spans="2:14" x14ac:dyDescent="0.25">
      <c r="B77" s="20">
        <v>10</v>
      </c>
      <c r="C77" s="20" t="s">
        <v>27</v>
      </c>
      <c r="D77" s="20">
        <v>50</v>
      </c>
      <c r="E77" s="16" t="s">
        <v>60</v>
      </c>
      <c r="F77" s="16">
        <v>1</v>
      </c>
      <c r="G77" s="16">
        <v>35.4</v>
      </c>
      <c r="H77" s="16">
        <v>1.59</v>
      </c>
      <c r="I77" s="16">
        <v>90.3</v>
      </c>
      <c r="J77" s="16">
        <v>25.9</v>
      </c>
      <c r="K77" s="16">
        <v>86</v>
      </c>
      <c r="L77" s="16">
        <v>126</v>
      </c>
      <c r="M77" s="16">
        <v>154</v>
      </c>
      <c r="N77" s="16">
        <v>119</v>
      </c>
    </row>
    <row r="78" spans="2:14" x14ac:dyDescent="0.25">
      <c r="B78" s="20">
        <v>11</v>
      </c>
      <c r="C78" s="20" t="s">
        <v>27</v>
      </c>
      <c r="D78" s="20">
        <v>38</v>
      </c>
      <c r="E78" s="16" t="s">
        <v>60</v>
      </c>
      <c r="F78" s="16">
        <v>1</v>
      </c>
      <c r="G78" s="16">
        <v>34.880000000000003</v>
      </c>
      <c r="H78" s="16">
        <v>1.64</v>
      </c>
      <c r="I78" s="16">
        <v>93.8</v>
      </c>
      <c r="J78" s="16">
        <v>28.5</v>
      </c>
      <c r="K78" s="16">
        <v>71</v>
      </c>
      <c r="L78" s="16">
        <v>99</v>
      </c>
      <c r="M78" s="16">
        <v>120</v>
      </c>
      <c r="N78" s="16">
        <v>105</v>
      </c>
    </row>
    <row r="79" spans="2:14" x14ac:dyDescent="0.25">
      <c r="B79" s="20">
        <v>18</v>
      </c>
      <c r="C79" s="20" t="s">
        <v>27</v>
      </c>
      <c r="D79" s="20">
        <v>52</v>
      </c>
      <c r="E79" s="16" t="s">
        <v>60</v>
      </c>
      <c r="F79" s="16">
        <v>1</v>
      </c>
      <c r="G79" s="16">
        <v>29.06</v>
      </c>
      <c r="H79" s="16">
        <v>1.6</v>
      </c>
      <c r="I79" s="16">
        <v>74.400000000000006</v>
      </c>
      <c r="J79" s="16">
        <v>39.200000000000003</v>
      </c>
      <c r="K79" s="16">
        <v>74</v>
      </c>
      <c r="L79" s="16">
        <v>103</v>
      </c>
      <c r="M79" s="16">
        <v>84</v>
      </c>
      <c r="N79" s="16">
        <v>95</v>
      </c>
    </row>
    <row r="80" spans="2:14" x14ac:dyDescent="0.25">
      <c r="B80" s="20">
        <v>23</v>
      </c>
      <c r="C80" s="20" t="s">
        <v>27</v>
      </c>
      <c r="D80" s="20">
        <v>21</v>
      </c>
      <c r="E80" s="16" t="s">
        <v>60</v>
      </c>
      <c r="F80" s="16">
        <v>1</v>
      </c>
      <c r="G80" s="16">
        <v>23.5</v>
      </c>
      <c r="H80" s="16">
        <v>1.57</v>
      </c>
      <c r="I80" s="16">
        <v>57.6</v>
      </c>
      <c r="J80" s="16">
        <v>32.299999999999997</v>
      </c>
      <c r="K80" s="16">
        <v>68</v>
      </c>
      <c r="L80" s="16">
        <v>93</v>
      </c>
      <c r="M80" s="16">
        <v>98</v>
      </c>
      <c r="N80" s="16">
        <v>86</v>
      </c>
    </row>
    <row r="81" spans="2:14" x14ac:dyDescent="0.25">
      <c r="B81" s="20">
        <v>30</v>
      </c>
      <c r="C81" s="20" t="s">
        <v>27</v>
      </c>
      <c r="D81" s="20">
        <v>59</v>
      </c>
      <c r="E81" s="16" t="s">
        <v>60</v>
      </c>
      <c r="F81" s="16">
        <v>1</v>
      </c>
      <c r="G81" s="16">
        <v>26.4</v>
      </c>
      <c r="H81" s="16">
        <v>1.64</v>
      </c>
      <c r="I81" s="16">
        <v>71</v>
      </c>
      <c r="J81" s="16">
        <v>31.9</v>
      </c>
      <c r="K81" s="16">
        <v>88</v>
      </c>
      <c r="L81" s="16">
        <v>114</v>
      </c>
      <c r="M81" s="16">
        <v>95</v>
      </c>
      <c r="N81" s="16">
        <v>81</v>
      </c>
    </row>
    <row r="82" spans="2:14" x14ac:dyDescent="0.25">
      <c r="B82" s="20">
        <v>37</v>
      </c>
      <c r="C82" s="20" t="s">
        <v>27</v>
      </c>
      <c r="D82" s="20">
        <v>24</v>
      </c>
      <c r="E82" s="16" t="s">
        <v>60</v>
      </c>
      <c r="F82" s="16">
        <v>1</v>
      </c>
      <c r="G82" s="16">
        <v>27.98</v>
      </c>
      <c r="H82" s="16">
        <v>1.66</v>
      </c>
      <c r="I82" s="16">
        <v>77.099999999999994</v>
      </c>
      <c r="J82" s="16">
        <v>37</v>
      </c>
      <c r="K82" s="16">
        <v>76</v>
      </c>
      <c r="L82" s="16">
        <v>97</v>
      </c>
      <c r="M82" s="16">
        <v>99</v>
      </c>
      <c r="N82" s="16">
        <v>87</v>
      </c>
    </row>
    <row r="83" spans="2:14" x14ac:dyDescent="0.25">
      <c r="B83" s="20">
        <v>46</v>
      </c>
      <c r="C83" s="20" t="s">
        <v>27</v>
      </c>
      <c r="D83" s="20">
        <v>25</v>
      </c>
      <c r="E83" s="16" t="s">
        <v>60</v>
      </c>
      <c r="F83" s="16">
        <v>1</v>
      </c>
      <c r="G83" s="16">
        <v>33.5</v>
      </c>
      <c r="H83" s="16">
        <v>1.64</v>
      </c>
      <c r="I83" s="16">
        <v>90.1</v>
      </c>
      <c r="J83" s="16">
        <v>31.6</v>
      </c>
      <c r="K83" s="16">
        <v>70</v>
      </c>
      <c r="L83" s="16">
        <v>99</v>
      </c>
      <c r="M83" s="16">
        <v>106</v>
      </c>
      <c r="N83" s="16">
        <v>108</v>
      </c>
    </row>
    <row r="84" spans="2:14" x14ac:dyDescent="0.25">
      <c r="B84" s="20">
        <v>50</v>
      </c>
      <c r="C84" s="20" t="s">
        <v>27</v>
      </c>
      <c r="D84" s="20">
        <v>22</v>
      </c>
      <c r="E84" s="16" t="s">
        <v>60</v>
      </c>
      <c r="F84" s="16">
        <v>1</v>
      </c>
      <c r="G84" s="16">
        <v>33.44</v>
      </c>
      <c r="H84" s="16">
        <v>1.65</v>
      </c>
      <c r="I84" s="16">
        <v>90.5</v>
      </c>
      <c r="J84" s="16">
        <v>33.5</v>
      </c>
      <c r="K84" s="16">
        <v>118</v>
      </c>
      <c r="L84" s="16">
        <v>84</v>
      </c>
      <c r="M84" s="16">
        <v>96</v>
      </c>
      <c r="N84" s="16">
        <v>93</v>
      </c>
    </row>
    <row r="85" spans="2:14" x14ac:dyDescent="0.25">
      <c r="B85" s="20">
        <v>28</v>
      </c>
      <c r="C85" s="20" t="s">
        <v>27</v>
      </c>
      <c r="D85" s="20">
        <v>52</v>
      </c>
      <c r="E85" s="16" t="s">
        <v>60</v>
      </c>
      <c r="F85" s="16">
        <v>1</v>
      </c>
      <c r="G85" s="16">
        <v>27.41</v>
      </c>
      <c r="H85" s="16">
        <v>1.59</v>
      </c>
      <c r="I85" s="16">
        <v>69.3</v>
      </c>
      <c r="J85" s="16">
        <v>35.1</v>
      </c>
      <c r="K85" s="16">
        <v>74</v>
      </c>
      <c r="L85" s="16">
        <v>105</v>
      </c>
      <c r="M85" s="16">
        <v>103</v>
      </c>
      <c r="N85" s="16">
        <v>85</v>
      </c>
    </row>
    <row r="86" spans="2:14" x14ac:dyDescent="0.25">
      <c r="B86" s="20"/>
      <c r="C86" s="28" t="s">
        <v>62</v>
      </c>
      <c r="D86" s="28">
        <f>AVERAGE(D73:D85)</f>
        <v>35.615384615384613</v>
      </c>
      <c r="E86" s="33"/>
      <c r="F86" s="16"/>
      <c r="G86" s="28">
        <f>AVERAGE(G73:G85)</f>
        <v>30.010000000000005</v>
      </c>
      <c r="H86" s="28">
        <f t="shared" ref="H86:N86" si="17">AVERAGE(H73:H85)</f>
        <v>1.6253846153846152</v>
      </c>
      <c r="I86" s="28">
        <f t="shared" si="17"/>
        <v>79.515384615384619</v>
      </c>
      <c r="J86" s="28">
        <f t="shared" si="17"/>
        <v>32.061538461538468</v>
      </c>
      <c r="K86" s="28">
        <f t="shared" si="17"/>
        <v>83.307692307692307</v>
      </c>
      <c r="L86" s="28">
        <f t="shared" si="17"/>
        <v>105</v>
      </c>
      <c r="M86" s="28">
        <f t="shared" si="17"/>
        <v>104</v>
      </c>
      <c r="N86" s="28">
        <f t="shared" si="17"/>
        <v>95.615384615384613</v>
      </c>
    </row>
    <row r="87" spans="2:14" x14ac:dyDescent="0.25">
      <c r="B87" s="20"/>
      <c r="C87" s="17" t="s">
        <v>25</v>
      </c>
      <c r="D87" s="14">
        <f>STDEV(D73:D85)/SQRT(COUNT(D73:D85))</f>
        <v>3.8986165553135494</v>
      </c>
      <c r="E87" s="16"/>
      <c r="F87" s="16"/>
      <c r="G87" s="14">
        <f>STDEV(G73:G85)/SQRT(COUNT(G73:G85))</f>
        <v>1.1235668934703207</v>
      </c>
      <c r="H87" s="14">
        <f t="shared" ref="H87:N87" si="18">STDEV(H73:H85)/SQRT(COUNT(H73:H85))</f>
        <v>1.1854642313401862E-2</v>
      </c>
      <c r="I87" s="14">
        <f t="shared" si="18"/>
        <v>3.5122285670074462</v>
      </c>
      <c r="J87" s="14">
        <f t="shared" si="18"/>
        <v>1.603743156011469</v>
      </c>
      <c r="K87" s="14">
        <f t="shared" si="18"/>
        <v>3.8470511773748535</v>
      </c>
      <c r="L87" s="14">
        <f t="shared" si="18"/>
        <v>3.4935838626156097</v>
      </c>
      <c r="M87" s="14">
        <f t="shared" si="18"/>
        <v>5.4266672966672607</v>
      </c>
      <c r="N87" s="14">
        <f t="shared" si="18"/>
        <v>3.1511871217263687</v>
      </c>
    </row>
    <row r="88" spans="2:14" x14ac:dyDescent="0.25">
      <c r="B88" s="20"/>
      <c r="C88" s="17" t="s">
        <v>51</v>
      </c>
      <c r="D88" s="17">
        <f>COUNT(D73:D85)</f>
        <v>13</v>
      </c>
      <c r="E88" s="16"/>
      <c r="F88" s="16"/>
      <c r="G88" s="17">
        <f>COUNT(G73:G85)</f>
        <v>13</v>
      </c>
      <c r="H88" s="17">
        <f t="shared" ref="H88:N88" si="19">COUNT(H73:H85)</f>
        <v>13</v>
      </c>
      <c r="I88" s="17">
        <f t="shared" si="19"/>
        <v>13</v>
      </c>
      <c r="J88" s="17">
        <f t="shared" si="19"/>
        <v>13</v>
      </c>
      <c r="K88" s="17">
        <f t="shared" si="19"/>
        <v>13</v>
      </c>
      <c r="L88" s="17">
        <f t="shared" si="19"/>
        <v>13</v>
      </c>
      <c r="M88" s="17">
        <f t="shared" si="19"/>
        <v>13</v>
      </c>
      <c r="N88" s="17">
        <f t="shared" si="19"/>
        <v>13</v>
      </c>
    </row>
    <row r="89" spans="2:14" x14ac:dyDescent="0.25">
      <c r="B89" s="20">
        <v>3</v>
      </c>
      <c r="C89" s="20" t="s">
        <v>27</v>
      </c>
      <c r="D89" s="20">
        <v>27</v>
      </c>
      <c r="E89" s="16" t="s">
        <v>61</v>
      </c>
      <c r="F89" s="16">
        <v>2</v>
      </c>
      <c r="G89" s="16">
        <v>25.57</v>
      </c>
      <c r="H89" s="16">
        <v>1.76</v>
      </c>
      <c r="I89" s="16">
        <v>79.2</v>
      </c>
      <c r="J89" s="16">
        <v>18.100000000000001</v>
      </c>
      <c r="K89" s="16">
        <v>73</v>
      </c>
      <c r="L89" s="16">
        <v>108</v>
      </c>
      <c r="M89" s="16">
        <v>90</v>
      </c>
      <c r="N89" s="16">
        <v>96</v>
      </c>
    </row>
    <row r="90" spans="2:14" x14ac:dyDescent="0.25">
      <c r="B90" s="20">
        <v>17</v>
      </c>
      <c r="C90" s="20" t="s">
        <v>27</v>
      </c>
      <c r="D90" s="20">
        <v>27</v>
      </c>
      <c r="E90" s="16" t="s">
        <v>61</v>
      </c>
      <c r="F90" s="16">
        <v>2</v>
      </c>
      <c r="G90" s="16">
        <v>25.23</v>
      </c>
      <c r="H90" s="16">
        <v>1.74</v>
      </c>
      <c r="I90" s="16">
        <v>76.400000000000006</v>
      </c>
      <c r="J90" s="16">
        <v>15.7</v>
      </c>
      <c r="K90" s="16">
        <v>76</v>
      </c>
      <c r="L90" s="16">
        <v>115</v>
      </c>
      <c r="M90" s="16">
        <v>124</v>
      </c>
      <c r="N90" s="16">
        <v>96</v>
      </c>
    </row>
    <row r="91" spans="2:14" x14ac:dyDescent="0.25">
      <c r="B91" s="20">
        <v>38</v>
      </c>
      <c r="C91" s="20" t="s">
        <v>27</v>
      </c>
      <c r="D91" s="20">
        <v>25</v>
      </c>
      <c r="E91" s="16" t="s">
        <v>61</v>
      </c>
      <c r="F91" s="16">
        <v>2</v>
      </c>
      <c r="G91" s="16">
        <v>27.02</v>
      </c>
      <c r="H91" s="16">
        <v>1.76</v>
      </c>
      <c r="I91" s="16">
        <v>83.7</v>
      </c>
      <c r="J91" s="16">
        <v>25.6</v>
      </c>
      <c r="K91" s="16">
        <v>85</v>
      </c>
      <c r="L91" s="16">
        <v>98</v>
      </c>
      <c r="M91" s="16">
        <v>101</v>
      </c>
      <c r="N91" s="16">
        <v>95</v>
      </c>
    </row>
    <row r="92" spans="2:14" x14ac:dyDescent="0.25">
      <c r="B92" s="20">
        <v>40</v>
      </c>
      <c r="C92" s="20" t="s">
        <v>27</v>
      </c>
      <c r="D92" s="20">
        <v>31</v>
      </c>
      <c r="E92" s="16" t="s">
        <v>61</v>
      </c>
      <c r="F92" s="16">
        <v>2</v>
      </c>
      <c r="G92" s="16">
        <v>28.3</v>
      </c>
      <c r="H92" s="16">
        <v>1.86</v>
      </c>
      <c r="I92" s="16">
        <v>97.9</v>
      </c>
      <c r="J92" s="16">
        <v>20.399999999999999</v>
      </c>
      <c r="K92" s="16">
        <v>95</v>
      </c>
      <c r="L92" s="16">
        <v>138</v>
      </c>
      <c r="M92" s="16">
        <v>99</v>
      </c>
      <c r="N92" s="16">
        <v>103</v>
      </c>
    </row>
    <row r="93" spans="2:14" x14ac:dyDescent="0.25">
      <c r="B93" s="20">
        <v>49</v>
      </c>
      <c r="C93" s="20" t="s">
        <v>27</v>
      </c>
      <c r="D93" s="20">
        <v>21</v>
      </c>
      <c r="E93" s="16" t="s">
        <v>61</v>
      </c>
      <c r="F93" s="16">
        <v>2</v>
      </c>
      <c r="G93" s="16">
        <v>33.47</v>
      </c>
      <c r="H93" s="16">
        <v>1.83</v>
      </c>
      <c r="I93" s="16">
        <v>112.1</v>
      </c>
      <c r="J93" s="16">
        <v>29.8</v>
      </c>
      <c r="K93" s="16">
        <v>78</v>
      </c>
      <c r="L93" s="16">
        <v>102</v>
      </c>
      <c r="M93" s="16">
        <v>113</v>
      </c>
      <c r="N93" s="16">
        <v>88</v>
      </c>
    </row>
    <row r="94" spans="2:14" x14ac:dyDescent="0.25">
      <c r="B94" s="20">
        <v>51</v>
      </c>
      <c r="C94" s="20" t="s">
        <v>27</v>
      </c>
      <c r="D94" s="20">
        <v>23</v>
      </c>
      <c r="E94" s="16" t="s">
        <v>61</v>
      </c>
      <c r="F94" s="16">
        <v>2</v>
      </c>
      <c r="G94" s="16">
        <v>27.07</v>
      </c>
      <c r="H94" s="16">
        <v>1.77</v>
      </c>
      <c r="I94" s="16">
        <v>84.8</v>
      </c>
      <c r="J94" s="16">
        <v>24.3</v>
      </c>
      <c r="K94" s="16">
        <v>99</v>
      </c>
      <c r="L94" s="16">
        <v>62</v>
      </c>
      <c r="M94" s="16">
        <v>103</v>
      </c>
      <c r="N94" s="16">
        <v>82</v>
      </c>
    </row>
    <row r="95" spans="2:14" x14ac:dyDescent="0.25">
      <c r="B95" s="20">
        <v>16</v>
      </c>
      <c r="C95" s="20" t="s">
        <v>27</v>
      </c>
      <c r="D95" s="20">
        <v>49</v>
      </c>
      <c r="E95" s="16" t="s">
        <v>61</v>
      </c>
      <c r="F95" s="16">
        <v>2</v>
      </c>
      <c r="G95" s="16">
        <v>30.25</v>
      </c>
      <c r="H95" s="16">
        <v>1.69</v>
      </c>
      <c r="I95" s="16">
        <v>86.4</v>
      </c>
      <c r="J95" s="16">
        <v>24.1</v>
      </c>
      <c r="K95" s="16">
        <v>86</v>
      </c>
      <c r="L95" s="16">
        <v>128</v>
      </c>
      <c r="M95" s="16">
        <v>84</v>
      </c>
      <c r="N95" s="16">
        <v>101</v>
      </c>
    </row>
    <row r="96" spans="2:14" x14ac:dyDescent="0.25">
      <c r="B96" s="20">
        <v>26</v>
      </c>
      <c r="C96" s="20" t="s">
        <v>27</v>
      </c>
      <c r="D96" s="20">
        <v>26</v>
      </c>
      <c r="E96" s="16" t="s">
        <v>61</v>
      </c>
      <c r="F96" s="16">
        <v>2</v>
      </c>
      <c r="G96" s="16">
        <v>30.35</v>
      </c>
      <c r="H96" s="16">
        <v>1.86</v>
      </c>
      <c r="I96" s="16">
        <v>105</v>
      </c>
      <c r="J96" s="16">
        <v>29.6</v>
      </c>
      <c r="K96" s="16">
        <v>74</v>
      </c>
      <c r="L96" s="16">
        <v>118</v>
      </c>
      <c r="M96" s="16">
        <v>110</v>
      </c>
      <c r="N96" s="16">
        <v>89</v>
      </c>
    </row>
    <row r="97" spans="2:14" x14ac:dyDescent="0.25">
      <c r="B97" s="20">
        <v>27</v>
      </c>
      <c r="C97" s="20" t="s">
        <v>27</v>
      </c>
      <c r="D97" s="20">
        <v>29</v>
      </c>
      <c r="E97" s="16" t="s">
        <v>61</v>
      </c>
      <c r="F97" s="16">
        <v>2</v>
      </c>
      <c r="G97" s="16">
        <v>25.44</v>
      </c>
      <c r="H97" s="16">
        <v>1.66</v>
      </c>
      <c r="I97" s="16">
        <v>70.099999999999994</v>
      </c>
      <c r="J97" s="16">
        <v>15.6</v>
      </c>
      <c r="K97" s="16">
        <v>90</v>
      </c>
      <c r="L97" s="16">
        <v>139</v>
      </c>
      <c r="M97" s="16">
        <v>77</v>
      </c>
      <c r="N97" s="16">
        <v>85</v>
      </c>
    </row>
    <row r="98" spans="2:14" x14ac:dyDescent="0.25">
      <c r="B98" s="16"/>
      <c r="C98" s="28" t="s">
        <v>62</v>
      </c>
      <c r="D98" s="28">
        <f>AVERAGE(D89:D97)</f>
        <v>28.666666666666668</v>
      </c>
      <c r="E98" s="33"/>
      <c r="F98" s="16"/>
      <c r="G98" s="28">
        <f>AVERAGE(G89:G97)</f>
        <v>28.077777777777772</v>
      </c>
      <c r="H98" s="28">
        <f t="shared" ref="H98:N98" si="20">AVERAGE(H89:H97)</f>
        <v>1.7699999999999998</v>
      </c>
      <c r="I98" s="28">
        <f t="shared" si="20"/>
        <v>88.4</v>
      </c>
      <c r="J98" s="28">
        <f t="shared" si="20"/>
        <v>22.577777777777776</v>
      </c>
      <c r="K98" s="28">
        <f t="shared" si="20"/>
        <v>84</v>
      </c>
      <c r="L98" s="28">
        <f t="shared" si="20"/>
        <v>112</v>
      </c>
      <c r="M98" s="28">
        <f t="shared" si="20"/>
        <v>100.11111111111111</v>
      </c>
      <c r="N98" s="28">
        <f t="shared" si="20"/>
        <v>92.777777777777771</v>
      </c>
    </row>
    <row r="99" spans="2:14" x14ac:dyDescent="0.25">
      <c r="B99" s="16"/>
      <c r="C99" s="17" t="s">
        <v>25</v>
      </c>
      <c r="D99" s="14">
        <f>STDEV(D89:D97)/SQRT(COUNT(D89:D97))</f>
        <v>2.7284509239574835</v>
      </c>
      <c r="E99" s="16"/>
      <c r="F99" s="16"/>
      <c r="G99" s="14">
        <f>STDEV(G89:G97)/SQRT(COUNT(G89:G97))</f>
        <v>0.9316812428462885</v>
      </c>
      <c r="H99" s="14">
        <f t="shared" ref="H99:N99" si="21">STDEV(H89:H97)/SQRT(COUNT(H89:H97))</f>
        <v>2.339278141269702E-2</v>
      </c>
      <c r="I99" s="14">
        <f t="shared" si="21"/>
        <v>4.6098927439921136</v>
      </c>
      <c r="J99" s="14">
        <f t="shared" si="21"/>
        <v>1.8130528105455619</v>
      </c>
      <c r="K99" s="14">
        <f t="shared" si="21"/>
        <v>3.1358146203711299</v>
      </c>
      <c r="L99" s="14">
        <f t="shared" si="21"/>
        <v>7.9214897588774305</v>
      </c>
      <c r="M99" s="14">
        <f t="shared" si="21"/>
        <v>4.9172159140797378</v>
      </c>
      <c r="N99" s="14">
        <f t="shared" si="21"/>
        <v>2.390826087927779</v>
      </c>
    </row>
    <row r="100" spans="2:14" x14ac:dyDescent="0.25">
      <c r="B100" s="16"/>
      <c r="C100" s="17" t="s">
        <v>51</v>
      </c>
      <c r="D100" s="17">
        <f>COUNT(D89:D97)</f>
        <v>9</v>
      </c>
      <c r="E100" s="16"/>
      <c r="F100" s="16"/>
      <c r="G100" s="17">
        <f>COUNT(G89:G97)</f>
        <v>9</v>
      </c>
      <c r="H100" s="17">
        <f t="shared" ref="H100:N100" si="22">COUNT(H89:H97)</f>
        <v>9</v>
      </c>
      <c r="I100" s="17">
        <f t="shared" si="22"/>
        <v>9</v>
      </c>
      <c r="J100" s="17">
        <f t="shared" si="22"/>
        <v>9</v>
      </c>
      <c r="K100" s="17">
        <f t="shared" si="22"/>
        <v>9</v>
      </c>
      <c r="L100" s="17">
        <f t="shared" si="22"/>
        <v>9</v>
      </c>
      <c r="M100" s="17">
        <f t="shared" si="22"/>
        <v>9</v>
      </c>
      <c r="N100" s="17">
        <f t="shared" si="22"/>
        <v>9</v>
      </c>
    </row>
    <row r="101" spans="2:14" x14ac:dyDescent="0.25">
      <c r="B101" s="21" t="s">
        <v>80</v>
      </c>
      <c r="C101" s="23" t="s">
        <v>62</v>
      </c>
      <c r="D101" s="28">
        <f>AVERAGE(D73:D85,D89:D97)</f>
        <v>32.772727272727273</v>
      </c>
      <c r="E101" s="16"/>
      <c r="F101" s="16"/>
      <c r="G101" s="28">
        <f>AVERAGE(G73:G85,G89:G97)</f>
        <v>29.219545454545461</v>
      </c>
      <c r="H101" s="28">
        <f t="shared" ref="H101:N101" si="23">AVERAGE(H73:H85,H89:H97)</f>
        <v>1.6845454545454543</v>
      </c>
      <c r="I101" s="28">
        <f t="shared" si="23"/>
        <v>83.15</v>
      </c>
      <c r="J101" s="28">
        <f t="shared" si="23"/>
        <v>28.181818181818187</v>
      </c>
      <c r="K101" s="28">
        <f t="shared" si="23"/>
        <v>83.590909090909093</v>
      </c>
      <c r="L101" s="28">
        <f t="shared" si="23"/>
        <v>107.86363636363636</v>
      </c>
      <c r="M101" s="28">
        <f t="shared" si="23"/>
        <v>102.40909090909091</v>
      </c>
      <c r="N101" s="28">
        <f t="shared" si="23"/>
        <v>94.454545454545453</v>
      </c>
    </row>
    <row r="102" spans="2:14" x14ac:dyDescent="0.25">
      <c r="B102" s="16"/>
      <c r="C102" s="17" t="s">
        <v>25</v>
      </c>
      <c r="D102" s="14">
        <f>STDEV(D73:D85,D89:D97)/SQRT(COUNT(,D73:D85:D89:D97))</f>
        <v>2.4072021196031805</v>
      </c>
      <c r="E102" s="16"/>
      <c r="F102" s="16"/>
      <c r="G102" s="14">
        <f>STDEV(G73:G85,G89:G97)/SQRT(COUNT(,G73:G85:G89:G97))</f>
        <v>0.71520418388178619</v>
      </c>
      <c r="H102" s="14">
        <f>STDEV(H73:H85,H89:H97)/SQRT(COUNT(,H73:H85:H89:H97))</f>
        <v>1.7776875878998427E-2</v>
      </c>
      <c r="I102" s="14">
        <f>STDEV(I73:I85,I89:I97)/SQRT(COUNT(,I73:I85:I89:I97))</f>
        <v>2.6637764786492664</v>
      </c>
      <c r="J102" s="14">
        <f>STDEV(J73:J85,J89:J97)/SQRT(COUNT(,J73:J85:J89:J97))</f>
        <v>1.4298189690944365</v>
      </c>
      <c r="K102" s="14">
        <f>STDEV(K73:K85,K89:K97)/SQRT(COUNT(,K73:K85:K89:K97))</f>
        <v>2.3515711300929789</v>
      </c>
      <c r="L102" s="14">
        <f>STDEV(L73:L85,L89:L97)/SQRT(COUNT(,L73:L85:L89:L97))</f>
        <v>3.4984535853970531</v>
      </c>
      <c r="M102" s="14">
        <f>STDEV(M73:M85,M89:M97)/SQRT(COUNT(,M73:M85:M89:M97))</f>
        <v>3.4277787267656286</v>
      </c>
      <c r="N102" s="14">
        <f>STDEV(N73:N85,N89:N97)/SQRT(COUNT(,N73:N85:N89:N97))</f>
        <v>1.9155497042182679</v>
      </c>
    </row>
    <row r="103" spans="2:14" x14ac:dyDescent="0.25">
      <c r="B103" s="16"/>
      <c r="C103" s="17" t="s">
        <v>51</v>
      </c>
      <c r="D103" s="17">
        <f>COUNT(D73:D85,D89:D97)</f>
        <v>22</v>
      </c>
      <c r="E103" s="16"/>
      <c r="F103" s="16"/>
      <c r="G103" s="17">
        <f>COUNT(G73:G85,G89:G97)</f>
        <v>22</v>
      </c>
      <c r="H103" s="17">
        <f t="shared" ref="H103:N103" si="24">COUNT(H73:H85,H89:H97)</f>
        <v>22</v>
      </c>
      <c r="I103" s="17">
        <f t="shared" si="24"/>
        <v>22</v>
      </c>
      <c r="J103" s="17">
        <f t="shared" si="24"/>
        <v>22</v>
      </c>
      <c r="K103" s="17">
        <f t="shared" si="24"/>
        <v>22</v>
      </c>
      <c r="L103" s="17">
        <f t="shared" si="24"/>
        <v>22</v>
      </c>
      <c r="M103" s="17">
        <f t="shared" si="24"/>
        <v>22</v>
      </c>
      <c r="N103" s="17">
        <f t="shared" si="24"/>
        <v>22</v>
      </c>
    </row>
    <row r="105" spans="2:14" x14ac:dyDescent="0.25">
      <c r="B105" s="22" t="s">
        <v>66</v>
      </c>
      <c r="C105" s="17" t="s">
        <v>55</v>
      </c>
      <c r="D105" s="8"/>
      <c r="E105" s="8"/>
      <c r="F105" s="8"/>
      <c r="G105" s="8"/>
      <c r="H105" s="8"/>
      <c r="I105" s="8"/>
    </row>
    <row r="106" spans="2:14" x14ac:dyDescent="0.25">
      <c r="B106" s="16"/>
      <c r="C106" s="17" t="s">
        <v>54</v>
      </c>
      <c r="D106" s="17" t="s">
        <v>12</v>
      </c>
      <c r="E106" s="17" t="s">
        <v>58</v>
      </c>
      <c r="F106" s="17" t="s">
        <v>57</v>
      </c>
      <c r="G106" s="17" t="s">
        <v>56</v>
      </c>
      <c r="H106" s="17" t="s">
        <v>59</v>
      </c>
      <c r="I106" s="17" t="s">
        <v>63</v>
      </c>
    </row>
    <row r="107" spans="2:14" x14ac:dyDescent="0.25">
      <c r="B107" s="16"/>
      <c r="C107" s="16" t="s">
        <v>11</v>
      </c>
      <c r="D107" s="16">
        <v>2707</v>
      </c>
      <c r="E107" s="9">
        <v>21</v>
      </c>
      <c r="F107" s="7">
        <f>210.8/2.2</f>
        <v>95.818181818181813</v>
      </c>
      <c r="G107" s="7">
        <v>62</v>
      </c>
      <c r="H107" s="7">
        <f t="shared" ref="H107:H118" si="25">((F107*2.2)/(G107^2))*703</f>
        <v>38.551612903225809</v>
      </c>
      <c r="I107" s="19">
        <v>95.3</v>
      </c>
    </row>
    <row r="108" spans="2:14" x14ac:dyDescent="0.25">
      <c r="B108" s="16"/>
      <c r="C108" s="16" t="s">
        <v>11</v>
      </c>
      <c r="D108" s="16">
        <v>2710</v>
      </c>
      <c r="E108" s="9">
        <v>40</v>
      </c>
      <c r="F108" s="7">
        <f>212.4/2.2</f>
        <v>96.545454545454547</v>
      </c>
      <c r="G108" s="7">
        <v>61.5</v>
      </c>
      <c r="H108" s="7">
        <f t="shared" si="25"/>
        <v>39.478405710886385</v>
      </c>
      <c r="I108" s="19">
        <v>106.06666666666666</v>
      </c>
    </row>
    <row r="109" spans="2:14" x14ac:dyDescent="0.25">
      <c r="B109" s="16"/>
      <c r="C109" s="16" t="s">
        <v>11</v>
      </c>
      <c r="D109" s="16">
        <v>2716</v>
      </c>
      <c r="E109" s="9">
        <v>52</v>
      </c>
      <c r="F109" s="7">
        <f>227.2/2.2</f>
        <v>103.27272727272727</v>
      </c>
      <c r="G109" s="7">
        <v>62.5</v>
      </c>
      <c r="H109" s="7">
        <f t="shared" si="25"/>
        <v>40.888729600000005</v>
      </c>
      <c r="I109" s="19">
        <v>109.55000000000001</v>
      </c>
    </row>
    <row r="110" spans="2:14" x14ac:dyDescent="0.25">
      <c r="B110" s="16"/>
      <c r="C110" s="16" t="s">
        <v>11</v>
      </c>
      <c r="D110" s="16">
        <v>2717</v>
      </c>
      <c r="E110" s="9">
        <v>27</v>
      </c>
      <c r="F110" s="7">
        <f>351.4/2.2</f>
        <v>159.72727272727269</v>
      </c>
      <c r="G110" s="7">
        <v>66</v>
      </c>
      <c r="H110" s="7">
        <f t="shared" si="25"/>
        <v>56.711248852157929</v>
      </c>
      <c r="I110" s="19">
        <v>97.25</v>
      </c>
    </row>
    <row r="111" spans="2:14" x14ac:dyDescent="0.25">
      <c r="B111" s="16"/>
      <c r="C111" s="16" t="s">
        <v>11</v>
      </c>
      <c r="D111" s="16">
        <v>2718</v>
      </c>
      <c r="E111" s="9">
        <v>53</v>
      </c>
      <c r="F111" s="7">
        <f>278.6/2.2</f>
        <v>126.63636363636364</v>
      </c>
      <c r="G111" s="7">
        <v>64</v>
      </c>
      <c r="H111" s="7">
        <f t="shared" si="25"/>
        <v>47.816357421875004</v>
      </c>
      <c r="I111" s="19">
        <v>97.75</v>
      </c>
    </row>
    <row r="112" spans="2:14" x14ac:dyDescent="0.25">
      <c r="B112" s="16"/>
      <c r="C112" s="16" t="s">
        <v>11</v>
      </c>
      <c r="D112" s="16">
        <v>2720</v>
      </c>
      <c r="E112" s="9">
        <v>43</v>
      </c>
      <c r="F112" s="7">
        <f>300.3/2.2</f>
        <v>136.5</v>
      </c>
      <c r="G112" s="7">
        <v>64</v>
      </c>
      <c r="H112" s="7">
        <f t="shared" si="25"/>
        <v>51.540747070312499</v>
      </c>
      <c r="I112" s="19">
        <v>117.09999999999998</v>
      </c>
    </row>
    <row r="113" spans="2:9" x14ac:dyDescent="0.25">
      <c r="B113" s="16"/>
      <c r="C113" s="16" t="s">
        <v>11</v>
      </c>
      <c r="D113" s="16">
        <v>2701</v>
      </c>
      <c r="E113" s="9">
        <v>30</v>
      </c>
      <c r="F113" s="7">
        <f>371.7/2.2</f>
        <v>168.95454545454544</v>
      </c>
      <c r="G113" s="7">
        <v>66.5</v>
      </c>
      <c r="H113" s="7">
        <f t="shared" si="25"/>
        <v>59.08872180451128</v>
      </c>
      <c r="I113" s="19">
        <v>95.050000000000011</v>
      </c>
    </row>
    <row r="114" spans="2:9" x14ac:dyDescent="0.25">
      <c r="B114" s="16"/>
      <c r="C114" s="16" t="s">
        <v>11</v>
      </c>
      <c r="D114" s="16">
        <v>2719</v>
      </c>
      <c r="E114" s="9">
        <v>28</v>
      </c>
      <c r="F114" s="7">
        <f>288.3/2.2</f>
        <v>131.04545454545453</v>
      </c>
      <c r="G114" s="7">
        <v>64.5</v>
      </c>
      <c r="H114" s="7">
        <f t="shared" si="25"/>
        <v>48.71700018027763</v>
      </c>
      <c r="I114" s="19">
        <v>117.1</v>
      </c>
    </row>
    <row r="115" spans="2:9" x14ac:dyDescent="0.25">
      <c r="B115" s="16"/>
      <c r="C115" s="16" t="s">
        <v>11</v>
      </c>
      <c r="D115" s="16">
        <v>2721</v>
      </c>
      <c r="E115" s="9">
        <v>22</v>
      </c>
      <c r="F115" s="7">
        <f>268.3/2.2</f>
        <v>121.95454545454545</v>
      </c>
      <c r="G115" s="7">
        <v>64.5</v>
      </c>
      <c r="H115" s="7">
        <f t="shared" si="25"/>
        <v>45.337395589207382</v>
      </c>
      <c r="I115" s="19">
        <v>83.800000000000011</v>
      </c>
    </row>
    <row r="116" spans="2:9" x14ac:dyDescent="0.25">
      <c r="B116" s="16"/>
      <c r="C116" s="16" t="s">
        <v>11</v>
      </c>
      <c r="D116" s="16">
        <v>2723</v>
      </c>
      <c r="E116" s="9">
        <v>36</v>
      </c>
      <c r="F116" s="7">
        <f>297/2.2</f>
        <v>135</v>
      </c>
      <c r="G116" s="7">
        <v>67</v>
      </c>
      <c r="H116" s="7">
        <f t="shared" si="25"/>
        <v>46.511695255067941</v>
      </c>
      <c r="I116" s="19">
        <v>80.599999999999994</v>
      </c>
    </row>
    <row r="117" spans="2:9" x14ac:dyDescent="0.25">
      <c r="B117" s="16"/>
      <c r="C117" s="16" t="s">
        <v>11</v>
      </c>
      <c r="D117" s="16">
        <v>2725</v>
      </c>
      <c r="E117" s="9">
        <v>38</v>
      </c>
      <c r="F117" s="7">
        <f>304/2.2</f>
        <v>138.18181818181816</v>
      </c>
      <c r="G117" s="7">
        <v>64</v>
      </c>
      <c r="H117" s="7">
        <f t="shared" si="25"/>
        <v>52.17578125</v>
      </c>
      <c r="I117" s="19">
        <v>102.1</v>
      </c>
    </row>
    <row r="118" spans="2:9" x14ac:dyDescent="0.25">
      <c r="B118" s="16"/>
      <c r="C118" s="16" t="s">
        <v>11</v>
      </c>
      <c r="D118" s="16">
        <v>2727</v>
      </c>
      <c r="E118" s="9">
        <v>34</v>
      </c>
      <c r="F118" s="7">
        <f>293/2.2</f>
        <v>133.18181818181816</v>
      </c>
      <c r="G118" s="7">
        <v>70</v>
      </c>
      <c r="H118" s="7">
        <f t="shared" si="25"/>
        <v>42.036530612244903</v>
      </c>
      <c r="I118" s="19">
        <v>77.3</v>
      </c>
    </row>
    <row r="119" spans="2:9" x14ac:dyDescent="0.25">
      <c r="B119" s="16"/>
      <c r="C119" s="16"/>
      <c r="D119" s="23" t="s">
        <v>10</v>
      </c>
      <c r="E119" s="28">
        <f>AVERAGE(E107:E118)</f>
        <v>35.333333333333336</v>
      </c>
      <c r="F119" s="28">
        <f>AVERAGE(F107:F118)</f>
        <v>128.90151515151516</v>
      </c>
      <c r="G119" s="28">
        <f>AVERAGE(G107:G118)</f>
        <v>64.708333333333329</v>
      </c>
      <c r="H119" s="28">
        <f>AVERAGE(H107:H118)</f>
        <v>47.404518854147227</v>
      </c>
      <c r="I119" s="28">
        <f>AVERAGE(I107:I118)</f>
        <v>98.24722222222222</v>
      </c>
    </row>
    <row r="120" spans="2:9" x14ac:dyDescent="0.25">
      <c r="B120" s="16"/>
      <c r="C120" s="16"/>
      <c r="D120" s="25" t="s">
        <v>29</v>
      </c>
      <c r="E120" s="29">
        <f>STDEV(E107:E118)</f>
        <v>10.508293982575971</v>
      </c>
      <c r="F120" s="29">
        <f>STDEV(F107:F118)</f>
        <v>22.583361172625182</v>
      </c>
      <c r="G120" s="29">
        <f>STDEV(G107:G118)</f>
        <v>2.3784862769620867</v>
      </c>
      <c r="H120" s="29">
        <f>STDEV(H107:H118)</f>
        <v>6.6225477249495857</v>
      </c>
      <c r="I120" s="29">
        <f>STDEV(I107:I118)</f>
        <v>13.120690409998094</v>
      </c>
    </row>
    <row r="121" spans="2:9" x14ac:dyDescent="0.25">
      <c r="B121" s="16"/>
      <c r="C121" s="16"/>
      <c r="D121" s="25" t="s">
        <v>25</v>
      </c>
      <c r="E121" s="29">
        <f>E120/SQRT(12)</f>
        <v>3.0334831797819808</v>
      </c>
      <c r="F121" s="29">
        <f>F120/SQRT(12)</f>
        <v>6.5192548261108456</v>
      </c>
      <c r="G121" s="29">
        <f>G120/SQRT(12)</f>
        <v>0.68660984613394582</v>
      </c>
      <c r="H121" s="29">
        <f>H120/SQRT(12)</f>
        <v>1.9117648558603937</v>
      </c>
      <c r="I121" s="29">
        <f>I120/SQRT(12)</f>
        <v>3.7876170700830705</v>
      </c>
    </row>
    <row r="122" spans="2:9" x14ac:dyDescent="0.25">
      <c r="B122" s="16"/>
      <c r="C122" s="10"/>
      <c r="D122" s="25" t="s">
        <v>51</v>
      </c>
      <c r="E122" s="26">
        <f>COUNT(E107:E118)</f>
        <v>12</v>
      </c>
      <c r="F122" s="26">
        <f>COUNT(F107:F118)</f>
        <v>12</v>
      </c>
      <c r="G122" s="26">
        <f>COUNT(G107:G118)</f>
        <v>12</v>
      </c>
      <c r="H122" s="26">
        <f>COUNT(H107:H118)</f>
        <v>12</v>
      </c>
      <c r="I122" s="26">
        <f>COUNT(I107:I118)</f>
        <v>12</v>
      </c>
    </row>
    <row r="123" spans="2:9" x14ac:dyDescent="0.25">
      <c r="B123" s="16"/>
      <c r="C123" s="10"/>
      <c r="D123" s="16"/>
      <c r="E123" s="8"/>
      <c r="F123" s="8"/>
      <c r="G123" s="8"/>
      <c r="H123" s="8"/>
      <c r="I123" s="16"/>
    </row>
    <row r="124" spans="2:9" x14ac:dyDescent="0.25">
      <c r="B124" s="16"/>
      <c r="C124" s="17" t="s">
        <v>54</v>
      </c>
      <c r="D124" s="17" t="s">
        <v>12</v>
      </c>
      <c r="E124" s="17" t="s">
        <v>58</v>
      </c>
      <c r="F124" s="17" t="s">
        <v>57</v>
      </c>
      <c r="G124" s="17" t="s">
        <v>56</v>
      </c>
      <c r="H124" s="17" t="s">
        <v>59</v>
      </c>
      <c r="I124" s="17" t="s">
        <v>63</v>
      </c>
    </row>
    <row r="125" spans="2:9" x14ac:dyDescent="0.25">
      <c r="B125" s="16"/>
      <c r="C125" s="10" t="s">
        <v>13</v>
      </c>
      <c r="D125" s="9">
        <v>2707</v>
      </c>
      <c r="E125" s="12">
        <v>22</v>
      </c>
      <c r="F125" s="13">
        <f>116.3/2.2</f>
        <v>52.86363636363636</v>
      </c>
      <c r="G125" s="13">
        <v>62</v>
      </c>
      <c r="H125" s="13">
        <f t="shared" ref="H125:H136" si="26">((F125*2.2)/(G125^2))*703</f>
        <v>21.269224765868884</v>
      </c>
      <c r="I125" s="7">
        <v>80.666666666666671</v>
      </c>
    </row>
    <row r="126" spans="2:9" x14ac:dyDescent="0.25">
      <c r="B126" s="16"/>
      <c r="C126" s="10" t="s">
        <v>13</v>
      </c>
      <c r="D126" s="9">
        <v>2710</v>
      </c>
      <c r="E126" s="12">
        <v>40</v>
      </c>
      <c r="F126" s="13">
        <f>126.5/2.2</f>
        <v>57.499999999999993</v>
      </c>
      <c r="G126" s="13">
        <v>61.5</v>
      </c>
      <c r="H126" s="13">
        <f t="shared" si="26"/>
        <v>23.512327318395137</v>
      </c>
      <c r="I126" s="7">
        <v>92.5</v>
      </c>
    </row>
    <row r="127" spans="2:9" x14ac:dyDescent="0.25">
      <c r="B127" s="16"/>
      <c r="C127" s="10" t="s">
        <v>13</v>
      </c>
      <c r="D127" s="9">
        <v>2716</v>
      </c>
      <c r="E127" s="12">
        <v>53</v>
      </c>
      <c r="F127" s="13">
        <f>150.8/2.2</f>
        <v>68.545454545454547</v>
      </c>
      <c r="G127" s="13">
        <v>62.5</v>
      </c>
      <c r="H127" s="13">
        <f t="shared" si="26"/>
        <v>27.139174400000002</v>
      </c>
      <c r="I127" s="7">
        <v>96.449999999999989</v>
      </c>
    </row>
    <row r="128" spans="2:9" x14ac:dyDescent="0.25">
      <c r="B128" s="16"/>
      <c r="C128" s="10" t="s">
        <v>13</v>
      </c>
      <c r="D128" s="9">
        <v>2717</v>
      </c>
      <c r="E128" s="12">
        <v>28</v>
      </c>
      <c r="F128" s="13">
        <f>201.9/2.2</f>
        <v>91.772727272727266</v>
      </c>
      <c r="G128" s="13">
        <v>66</v>
      </c>
      <c r="H128" s="13">
        <f t="shared" si="26"/>
        <v>32.583953168044076</v>
      </c>
      <c r="I128" s="7">
        <v>82.3</v>
      </c>
    </row>
    <row r="129" spans="2:9" x14ac:dyDescent="0.25">
      <c r="B129" s="16"/>
      <c r="C129" s="10" t="s">
        <v>13</v>
      </c>
      <c r="D129" s="9">
        <v>2718</v>
      </c>
      <c r="E129" s="12">
        <v>54</v>
      </c>
      <c r="F129" s="13">
        <f>200.7/2.2</f>
        <v>91.22727272727272</v>
      </c>
      <c r="G129" s="13">
        <v>64</v>
      </c>
      <c r="H129" s="13">
        <f t="shared" si="26"/>
        <v>34.446313476562501</v>
      </c>
      <c r="I129" s="7">
        <v>81.400000000000006</v>
      </c>
    </row>
    <row r="130" spans="2:9" x14ac:dyDescent="0.25">
      <c r="B130" s="16"/>
      <c r="C130" s="10" t="s">
        <v>13</v>
      </c>
      <c r="D130" s="9">
        <v>2720</v>
      </c>
      <c r="E130" s="12">
        <v>44</v>
      </c>
      <c r="F130" s="13">
        <f>216/2.2</f>
        <v>98.181818181818173</v>
      </c>
      <c r="G130" s="13">
        <v>64</v>
      </c>
      <c r="H130" s="13">
        <f t="shared" si="26"/>
        <v>37.072265625</v>
      </c>
      <c r="I130" s="7">
        <v>94.95</v>
      </c>
    </row>
    <row r="131" spans="2:9" x14ac:dyDescent="0.25">
      <c r="B131" s="16"/>
      <c r="C131" s="10" t="s">
        <v>13</v>
      </c>
      <c r="D131" s="9">
        <v>2701</v>
      </c>
      <c r="E131" s="12">
        <v>31</v>
      </c>
      <c r="F131" s="13">
        <f>258.5/2.2</f>
        <v>117.49999999999999</v>
      </c>
      <c r="G131" s="13">
        <v>66.5</v>
      </c>
      <c r="H131" s="13">
        <f t="shared" si="26"/>
        <v>41.09344790547798</v>
      </c>
      <c r="I131" s="7">
        <v>87.85</v>
      </c>
    </row>
    <row r="132" spans="2:9" x14ac:dyDescent="0.25">
      <c r="B132" s="16"/>
      <c r="C132" s="10" t="s">
        <v>13</v>
      </c>
      <c r="D132" s="9">
        <v>2719</v>
      </c>
      <c r="E132" s="12">
        <v>31</v>
      </c>
      <c r="F132" s="13">
        <f>178.1/2.2</f>
        <v>80.954545454545439</v>
      </c>
      <c r="G132" s="13">
        <v>64.5</v>
      </c>
      <c r="H132" s="13">
        <f t="shared" si="26"/>
        <v>30.09537888348056</v>
      </c>
      <c r="I132" s="7">
        <v>90.800000000000011</v>
      </c>
    </row>
    <row r="133" spans="2:9" x14ac:dyDescent="0.25">
      <c r="B133" s="16"/>
      <c r="C133" s="10" t="s">
        <v>13</v>
      </c>
      <c r="D133" s="9">
        <v>2721</v>
      </c>
      <c r="E133" s="12">
        <v>23</v>
      </c>
      <c r="F133" s="13">
        <f>(166.7/2.2)</f>
        <v>75.772727272727266</v>
      </c>
      <c r="G133" s="13">
        <v>64.5</v>
      </c>
      <c r="H133" s="13">
        <f t="shared" si="26"/>
        <v>28.169004266570514</v>
      </c>
      <c r="I133" s="7">
        <v>97.6</v>
      </c>
    </row>
    <row r="134" spans="2:9" x14ac:dyDescent="0.25">
      <c r="B134" s="16"/>
      <c r="C134" s="10" t="s">
        <v>13</v>
      </c>
      <c r="D134" s="9">
        <v>2723</v>
      </c>
      <c r="E134" s="12">
        <v>37</v>
      </c>
      <c r="F134" s="13">
        <f>144.7/2.2</f>
        <v>65.772727272727266</v>
      </c>
      <c r="G134" s="13">
        <v>67</v>
      </c>
      <c r="H134" s="13">
        <f t="shared" si="26"/>
        <v>22.660748496324345</v>
      </c>
      <c r="I134" s="7">
        <v>64.3</v>
      </c>
    </row>
    <row r="135" spans="2:9" x14ac:dyDescent="0.25">
      <c r="B135" s="16"/>
      <c r="C135" s="10" t="s">
        <v>13</v>
      </c>
      <c r="D135" s="9">
        <v>2725</v>
      </c>
      <c r="E135" s="12">
        <v>39</v>
      </c>
      <c r="F135" s="13">
        <f>188.7/2.2</f>
        <v>85.772727272727266</v>
      </c>
      <c r="G135" s="13">
        <v>64</v>
      </c>
      <c r="H135" s="13">
        <f t="shared" si="26"/>
        <v>32.386743164062501</v>
      </c>
      <c r="I135" s="7">
        <v>87.699999999999989</v>
      </c>
    </row>
    <row r="136" spans="2:9" x14ac:dyDescent="0.25">
      <c r="B136" s="16"/>
      <c r="C136" s="10" t="s">
        <v>13</v>
      </c>
      <c r="D136" s="9">
        <v>2727</v>
      </c>
      <c r="E136" s="12">
        <v>35</v>
      </c>
      <c r="F136" s="13">
        <f>172.9/2.2</f>
        <v>78.590909090909093</v>
      </c>
      <c r="G136" s="13">
        <v>70</v>
      </c>
      <c r="H136" s="13">
        <f t="shared" si="26"/>
        <v>24.805857142857146</v>
      </c>
      <c r="I136" s="7">
        <v>78.199999999999989</v>
      </c>
    </row>
    <row r="137" spans="2:9" x14ac:dyDescent="0.25">
      <c r="B137" s="16"/>
      <c r="C137" s="11"/>
      <c r="D137" s="23" t="s">
        <v>10</v>
      </c>
      <c r="E137" s="28">
        <f>AVERAGE(E125:E136)</f>
        <v>36.416666666666664</v>
      </c>
      <c r="F137" s="28">
        <f>AVERAGE(F125:F136)</f>
        <v>80.37121212121211</v>
      </c>
      <c r="G137" s="28">
        <f>AVERAGE(G125:G136)</f>
        <v>64.708333333333329</v>
      </c>
      <c r="H137" s="28">
        <f>AVERAGE(H125:H136)</f>
        <v>29.602869884386973</v>
      </c>
      <c r="I137" s="28">
        <f>AVERAGE(I125:I136)</f>
        <v>86.226388888888891</v>
      </c>
    </row>
    <row r="138" spans="2:9" x14ac:dyDescent="0.25">
      <c r="B138" s="16"/>
      <c r="C138" s="11"/>
      <c r="D138" s="25" t="s">
        <v>29</v>
      </c>
      <c r="E138" s="29">
        <f>STDEV(E125:E136)</f>
        <v>10.361276977576681</v>
      </c>
      <c r="F138" s="29">
        <f>STDEV(F125:F136)</f>
        <v>18.166324321222834</v>
      </c>
      <c r="G138" s="29">
        <f>STDEV(G125:G136)</f>
        <v>2.3784862769620867</v>
      </c>
      <c r="H138" s="29">
        <f>STDEV(H125:H136)</f>
        <v>6.1351303704243243</v>
      </c>
      <c r="I138" s="29">
        <f>STDEV(I125:I136)</f>
        <v>9.4862432515162283</v>
      </c>
    </row>
    <row r="139" spans="2:9" x14ac:dyDescent="0.25">
      <c r="B139" s="16"/>
      <c r="C139" s="11"/>
      <c r="D139" s="25" t="s">
        <v>25</v>
      </c>
      <c r="E139" s="29">
        <f>E138/SQRT(12)</f>
        <v>2.9910430260760847</v>
      </c>
      <c r="F139" s="29">
        <f>F138/SQRT(12)</f>
        <v>5.244166118522025</v>
      </c>
      <c r="G139" s="29">
        <f>G138/SQRT(12)</f>
        <v>0.68660984613394582</v>
      </c>
      <c r="H139" s="29">
        <f>H138/SQRT(12)</f>
        <v>1.7710595854389661</v>
      </c>
      <c r="I139" s="29">
        <f>I138/SQRT(12)</f>
        <v>2.7384425474305827</v>
      </c>
    </row>
    <row r="140" spans="2:9" x14ac:dyDescent="0.25">
      <c r="B140" s="16"/>
      <c r="C140" s="16"/>
      <c r="D140" s="25" t="s">
        <v>51</v>
      </c>
      <c r="E140" s="26">
        <f>COUNT(E125:E136)</f>
        <v>12</v>
      </c>
      <c r="F140" s="26">
        <f>COUNT(F125:F136)</f>
        <v>12</v>
      </c>
      <c r="G140" s="26">
        <f>COUNT(G125:G136)</f>
        <v>12</v>
      </c>
      <c r="H140" s="26">
        <f>COUNT(H125:H136)</f>
        <v>12</v>
      </c>
      <c r="I140" s="26">
        <f>COUNT(I125:I136)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2019-05-09T12:42:00Z</dcterms:created>
  <dcterms:modified xsi:type="dcterms:W3CDTF">2020-10-21T21:56:44Z</dcterms:modified>
</cp:coreProperties>
</file>