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F853F74E-951C-41C2-84BB-8AE2E0503954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Autorad human-baboon-rhesus" sheetId="2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0" l="1"/>
  <c r="F26" i="20" s="1"/>
  <c r="F24" i="20"/>
  <c r="F14" i="20"/>
  <c r="F15" i="20" s="1"/>
  <c r="F13" i="20"/>
  <c r="F9" i="20"/>
  <c r="F10" i="20" s="1"/>
  <c r="F8" i="20"/>
  <c r="F16" i="20" l="1"/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<sst xmlns="http://schemas.openxmlformats.org/spreadsheetml/2006/main" count="418" uniqueCount="137">
  <si>
    <t>LCN2</t>
  </si>
  <si>
    <t>Saline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</si>
  <si>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</si>
  <si>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</si>
  <si>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</si>
  <si>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</si>
  <si>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</si>
  <si>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</si>
  <si>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</si>
  <si>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</si>
  <si>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</si>
  <si>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</si>
  <si>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</si>
  <si>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</si>
  <si>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</si>
  <si>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</si>
  <si>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Baseline</t>
  </si>
  <si>
    <t>B_Baseline</t>
  </si>
  <si>
    <t>D_Test2</t>
  </si>
  <si>
    <t>Base 1</t>
  </si>
  <si>
    <t>Base 2</t>
  </si>
  <si>
    <t>SEM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</si>
  <si>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</si>
  <si>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</si>
  <si>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</si>
  <si>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</si>
  <si>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</si>
  <si>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</si>
  <si>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</si>
  <si>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</si>
  <si>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</si>
  <si>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</si>
  <si>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</si>
  <si>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</si>
  <si>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</si>
  <si>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</si>
  <si>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</si>
  <si>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</si>
  <si>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</si>
  <si>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</si>
  <si>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</si>
  <si>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</si>
  <si>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</si>
  <si>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</si>
  <si>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</si>
  <si>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</si>
  <si>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</si>
  <si>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</si>
  <si>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</si>
  <si>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</si>
  <si>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</si>
  <si>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</si>
  <si>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</si>
  <si>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</si>
  <si>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</si>
  <si>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</si>
  <si>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</si>
  <si>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</si>
  <si>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</si>
  <si>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</si>
  <si>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</si>
  <si>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</si>
  <si>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</si>
  <si>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</si>
  <si>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</si>
  <si>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</si>
  <si>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</si>
  <si>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</si>
  <si>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</si>
  <si>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</si>
  <si>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</si>
  <si>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</si>
  <si>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</si>
  <si>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</si>
  <si>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</si>
  <si>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</si>
  <si>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</si>
  <si>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</si>
  <si>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</si>
  <si>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</si>
  <si>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</si>
  <si>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</si>
  <si>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</si>
  <si>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</si>
  <si>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</si>
  <si>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</si>
  <si>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</si>
  <si>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</si>
  <si>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</si>
  <si>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</si>
  <si>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</si>
  <si>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</si>
  <si>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</si>
  <si>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</si>
  <si>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</si>
  <si>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</si>
  <si>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</si>
  <si>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</si>
  <si>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</si>
  <si>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</si>
  <si>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</si>
  <si>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</si>
  <si>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</si>
  <si>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</si>
  <si>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</si>
  <si>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</si>
  <si>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</si>
  <si>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</si>
  <si>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</si>
  <si>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</si>
  <si>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</si>
  <si>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Region</t>
  </si>
  <si>
    <t>Total</t>
  </si>
  <si>
    <t>SecTotalion</t>
  </si>
  <si>
    <t>ROD</t>
  </si>
  <si>
    <t>Human-1</t>
  </si>
  <si>
    <t>Anterior Amygdala/Hippocampus</t>
  </si>
  <si>
    <t>Nonspecific</t>
  </si>
  <si>
    <t>Human-2</t>
  </si>
  <si>
    <t>Human-3</t>
  </si>
  <si>
    <t>Figure 4, J</t>
  </si>
  <si>
    <t xml:space="preserve">BABOON </t>
  </si>
  <si>
    <t>Fields of view (technical replicates)</t>
  </si>
  <si>
    <t xml:space="preserve">total cells </t>
  </si>
  <si>
    <t>LCN2-positive cells</t>
  </si>
  <si>
    <t>% of positive cells</t>
  </si>
  <si>
    <t>#1</t>
  </si>
  <si>
    <t>#2</t>
  </si>
  <si>
    <t>#3</t>
  </si>
  <si>
    <t>#4</t>
  </si>
  <si>
    <t>mean</t>
  </si>
  <si>
    <t>SD</t>
  </si>
  <si>
    <t>BLOCK #1</t>
  </si>
  <si>
    <t>BLOCK #2</t>
  </si>
  <si>
    <t>specific binding</t>
  </si>
  <si>
    <t xml:space="preserve">HUMAN </t>
  </si>
  <si>
    <t>Figure 4,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</si>
</sst>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%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4" borderId="0" xfId="0" applyFill="1"/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167" fontId="11" fillId="0" borderId="0" xfId="0" applyNumberFormat="1" applyFont="1" applyAlignment="1"/>
    <xf numFmtId="0" fontId="12" fillId="5" borderId="0" xfId="0" applyFont="1" applyFill="1" applyAlignment="1">
      <alignment wrapText="1"/>
    </xf>
    <xf numFmtId="0" fontId="12" fillId="5" borderId="0" xfId="0" applyFont="1" applyFill="1"/>
    <xf numFmtId="0" fontId="13" fillId="0" borderId="0" xfId="0" applyFont="1"/>
    <xf numFmtId="2" fontId="11" fillId="0" borderId="0" xfId="0" applyNumberFormat="1" applyFont="1"/>
    <xf numFmtId="0" fontId="13" fillId="0" borderId="2" xfId="0" applyFont="1" applyBorder="1"/>
    <xf numFmtId="2" fontId="13" fillId="0" borderId="2" xfId="0" applyNumberFormat="1" applyFont="1" applyBorder="1"/>
    <xf numFmtId="2" fontId="13" fillId="0" borderId="0" xfId="0" applyNumberFormat="1" applyFont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</row>
    <row r="2" spans="1:30" x14ac:dyDescent="0.25">
      <c r="D2" t="s">
        <v>1</v>
      </c>
      <c r="G2" t="s">
        <v>0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x14ac:dyDescent="0.25">
      <c r="A3" t="s">
        <v>10</v>
      </c>
      <c r="B3">
        <v>43283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5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5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5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5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4" t="s">
        <v>4</v>
      </c>
      <c r="K18" s="14" t="s">
        <v>5</v>
      </c>
      <c r="L18" s="14" t="s">
        <v>6</v>
      </c>
      <c r="M18" s="5" t="s">
        <v>7</v>
      </c>
      <c r="N18" s="5" t="s">
        <v>8</v>
      </c>
      <c r="O18" s="5" t="s">
        <v>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88</v>
      </c>
      <c r="K19" t="s">
        <v>89</v>
      </c>
      <c r="L19" t="s">
        <v>94</v>
      </c>
      <c r="M19" t="s">
        <v>91</v>
      </c>
      <c r="N19" t="s">
        <v>92</v>
      </c>
      <c r="O19" t="s">
        <v>93</v>
      </c>
      <c r="P19" t="s">
        <v>55</v>
      </c>
      <c r="Q19" t="s">
        <v>1</v>
      </c>
      <c r="R19" t="s">
        <v>0</v>
      </c>
      <c r="S19" t="s">
        <v>105</v>
      </c>
      <c r="T19" t="s">
        <v>106</v>
      </c>
      <c r="U19" t="s">
        <v>12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28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29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30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31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32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88</v>
      </c>
      <c r="K26" t="s">
        <v>89</v>
      </c>
      <c r="L26" t="s">
        <v>94</v>
      </c>
      <c r="M26" t="s">
        <v>91</v>
      </c>
      <c r="N26" t="s">
        <v>92</v>
      </c>
      <c r="O26" t="s">
        <v>93</v>
      </c>
      <c r="Q26" t="s">
        <v>1</v>
      </c>
      <c r="R26" t="s">
        <v>0</v>
      </c>
      <c r="S26" t="s">
        <v>105</v>
      </c>
      <c r="T26" t="s">
        <v>106</v>
      </c>
      <c r="U26" t="s">
        <v>12</v>
      </c>
    </row>
    <row r="27" spans="1:21" x14ac:dyDescent="0.25">
      <c r="A27" t="s">
        <v>17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18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91</v>
      </c>
      <c r="K33" t="s">
        <v>92</v>
      </c>
      <c r="L33" t="s">
        <v>93</v>
      </c>
      <c r="M33" t="s">
        <v>88</v>
      </c>
      <c r="N33" t="s">
        <v>89</v>
      </c>
      <c r="O33" t="s">
        <v>94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54</v>
      </c>
      <c r="Q34" t="s">
        <v>1</v>
      </c>
      <c r="R34" t="s">
        <v>0</v>
      </c>
      <c r="S34" t="s">
        <v>105</v>
      </c>
      <c r="T34" t="s">
        <v>106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107</v>
      </c>
    </row>
    <row r="44" spans="1:23" x14ac:dyDescent="0.25">
      <c r="J44" t="s">
        <v>88</v>
      </c>
      <c r="K44" t="s">
        <v>89</v>
      </c>
      <c r="L44" t="s">
        <v>94</v>
      </c>
      <c r="M44" t="s">
        <v>101</v>
      </c>
      <c r="N44" t="s">
        <v>102</v>
      </c>
      <c r="O44" t="s">
        <v>103</v>
      </c>
      <c r="P44" t="s">
        <v>1</v>
      </c>
      <c r="Q44" t="s">
        <v>98</v>
      </c>
      <c r="S44" t="s">
        <v>104</v>
      </c>
      <c r="T44" t="s">
        <v>1</v>
      </c>
      <c r="U44" t="s">
        <v>0</v>
      </c>
      <c r="V44" t="s">
        <v>105</v>
      </c>
      <c r="W44" t="s">
        <v>106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91</v>
      </c>
      <c r="K52" t="s">
        <v>92</v>
      </c>
      <c r="L52" t="s">
        <v>93</v>
      </c>
      <c r="M52" t="s">
        <v>108</v>
      </c>
      <c r="N52" t="s">
        <v>109</v>
      </c>
      <c r="O52" t="s">
        <v>110</v>
      </c>
      <c r="P52" t="s">
        <v>0</v>
      </c>
      <c r="Q52" t="s">
        <v>99</v>
      </c>
      <c r="R52" t="s">
        <v>12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5">
        <v>1126</v>
      </c>
      <c r="D2" s="15">
        <v>1285</v>
      </c>
      <c r="E2" s="15">
        <v>1869</v>
      </c>
      <c r="F2" s="16">
        <v>1951</v>
      </c>
      <c r="G2" s="16">
        <v>2065</v>
      </c>
      <c r="H2" s="16">
        <v>2079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Q2" s="2"/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ht="15.75" x14ac:dyDescent="0.25">
      <c r="A3" s="17" t="s">
        <v>60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/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5">
        <v>1</v>
      </c>
      <c r="K4" s="25">
        <f>AVERAGE(C10,C19)</f>
        <v>105.5</v>
      </c>
      <c r="L4" s="25">
        <f>AVERAGE(D10,D19)</f>
        <v>155.5</v>
      </c>
      <c r="M4" s="25">
        <f t="shared" ref="M4:P4" si="0">AVERAGE(E10,E19)</f>
        <v>177</v>
      </c>
      <c r="N4" s="25">
        <f t="shared" si="0"/>
        <v>109</v>
      </c>
      <c r="O4" s="25">
        <f t="shared" si="0"/>
        <v>115.5</v>
      </c>
      <c r="P4" s="25">
        <f t="shared" si="0"/>
        <v>125</v>
      </c>
      <c r="Q4" s="25"/>
      <c r="R4" s="25">
        <v>1</v>
      </c>
      <c r="S4" s="25">
        <f>K4</f>
        <v>105.5</v>
      </c>
      <c r="T4" s="25">
        <f t="shared" ref="T4:X4" si="1">L4</f>
        <v>155.5</v>
      </c>
      <c r="U4" s="25">
        <f t="shared" si="1"/>
        <v>177</v>
      </c>
      <c r="V4" s="25">
        <f t="shared" si="1"/>
        <v>109</v>
      </c>
      <c r="W4" s="25">
        <f t="shared" si="1"/>
        <v>115.5</v>
      </c>
      <c r="X4" s="25">
        <f t="shared" si="1"/>
        <v>125</v>
      </c>
      <c r="Y4">
        <f>TTEST(S4:U4,V4:X4,2,2)</f>
        <v>0.2452913560550927</v>
      </c>
      <c r="Z4">
        <v>1</v>
      </c>
      <c r="AA4" s="25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5">
        <f>AVERAGE(C11,C20,C3)</f>
        <v>82</v>
      </c>
      <c r="L5" s="25">
        <f t="shared" ref="L5:P7" si="5">AVERAGE(D11,D20,D3)</f>
        <v>131</v>
      </c>
      <c r="M5" s="25">
        <f t="shared" si="5"/>
        <v>117.33333333333333</v>
      </c>
      <c r="N5" s="25">
        <f t="shared" si="5"/>
        <v>121.66666666666667</v>
      </c>
      <c r="O5" s="25">
        <f t="shared" si="5"/>
        <v>92</v>
      </c>
      <c r="P5" s="25">
        <f t="shared" si="5"/>
        <v>98.666666666666671</v>
      </c>
      <c r="Q5" s="25"/>
      <c r="R5">
        <v>2</v>
      </c>
      <c r="S5" s="25">
        <f>S4+K5</f>
        <v>187.5</v>
      </c>
      <c r="T5" s="25">
        <f t="shared" ref="T5:X8" si="6">T4+L5</f>
        <v>286.5</v>
      </c>
      <c r="U5" s="25">
        <f t="shared" si="6"/>
        <v>294.33333333333331</v>
      </c>
      <c r="V5" s="25">
        <f t="shared" si="6"/>
        <v>230.66666666666669</v>
      </c>
      <c r="W5" s="25">
        <f t="shared" si="6"/>
        <v>207.5</v>
      </c>
      <c r="X5" s="25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61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5">
        <f t="shared" ref="K6:K7" si="9">AVERAGE(C12,C21,C4)</f>
        <v>87</v>
      </c>
      <c r="L6" s="25">
        <f t="shared" si="5"/>
        <v>124.33333333333333</v>
      </c>
      <c r="M6" s="25">
        <f t="shared" si="5"/>
        <v>140.33333333333334</v>
      </c>
      <c r="N6" s="25">
        <f t="shared" si="5"/>
        <v>101</v>
      </c>
      <c r="O6" s="25">
        <f t="shared" si="5"/>
        <v>95</v>
      </c>
      <c r="P6" s="25">
        <f t="shared" si="5"/>
        <v>96</v>
      </c>
      <c r="Q6" s="25"/>
      <c r="R6">
        <v>3</v>
      </c>
      <c r="S6" s="25">
        <f>S5+K6</f>
        <v>274.5</v>
      </c>
      <c r="T6" s="25">
        <f t="shared" si="6"/>
        <v>410.83333333333331</v>
      </c>
      <c r="U6" s="25">
        <f t="shared" si="6"/>
        <v>434.66666666666663</v>
      </c>
      <c r="V6" s="25">
        <f t="shared" si="6"/>
        <v>331.66666666666669</v>
      </c>
      <c r="W6" s="25">
        <f t="shared" si="6"/>
        <v>302.5</v>
      </c>
      <c r="X6" s="25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62</v>
      </c>
      <c r="B7" s="4"/>
      <c r="C7" s="18">
        <f>AVERAGE(C6:E6)</f>
        <v>94.555555555555557</v>
      </c>
      <c r="D7" s="1"/>
      <c r="E7" s="1"/>
      <c r="F7" s="18">
        <f>AVERAGE(F6:H6)</f>
        <v>99.888888888888872</v>
      </c>
      <c r="J7">
        <v>4</v>
      </c>
      <c r="K7" s="25">
        <f t="shared" si="9"/>
        <v>102</v>
      </c>
      <c r="L7" s="25">
        <f t="shared" si="5"/>
        <v>171.66666666666666</v>
      </c>
      <c r="M7" s="25">
        <f t="shared" si="5"/>
        <v>154.66666666666666</v>
      </c>
      <c r="N7" s="25">
        <f t="shared" si="5"/>
        <v>120</v>
      </c>
      <c r="O7" s="25">
        <f t="shared" si="5"/>
        <v>118.33333333333333</v>
      </c>
      <c r="P7" s="25">
        <f t="shared" si="5"/>
        <v>108.66666666666667</v>
      </c>
      <c r="Q7" s="25"/>
      <c r="R7">
        <v>4</v>
      </c>
      <c r="S7" s="25">
        <f>S6+K7</f>
        <v>376.5</v>
      </c>
      <c r="T7" s="25">
        <f t="shared" si="6"/>
        <v>582.5</v>
      </c>
      <c r="U7" s="25">
        <f t="shared" si="6"/>
        <v>589.33333333333326</v>
      </c>
      <c r="V7" s="25">
        <f t="shared" si="6"/>
        <v>451.66666666666669</v>
      </c>
      <c r="W7" s="25">
        <f t="shared" si="6"/>
        <v>420.83333333333331</v>
      </c>
      <c r="X7" s="25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63</v>
      </c>
      <c r="C8" s="18">
        <f>STDEV(C6:E6)/SQRT(COUNT(C6:E6))</f>
        <v>17.651286107096173</v>
      </c>
      <c r="D8" s="18"/>
      <c r="E8" s="18"/>
      <c r="F8" s="18">
        <f>STDEV(F6:H6)/SQRT(COUNT(F6:H6))</f>
        <v>11.957228300989142</v>
      </c>
      <c r="J8">
        <v>5</v>
      </c>
      <c r="K8" s="25">
        <f>AVERAGE(C14,C23)</f>
        <v>92.5</v>
      </c>
      <c r="L8" s="25">
        <f>AVERAGE(D14,D23)</f>
        <v>132.5</v>
      </c>
      <c r="M8" s="25">
        <f t="shared" ref="M8:P8" si="10">AVERAGE(E14,E23)</f>
        <v>152.5</v>
      </c>
      <c r="N8" s="25">
        <f t="shared" si="10"/>
        <v>107</v>
      </c>
      <c r="O8" s="25">
        <f t="shared" si="10"/>
        <v>128</v>
      </c>
      <c r="P8" s="25">
        <f t="shared" si="10"/>
        <v>85.5</v>
      </c>
      <c r="Q8" s="25"/>
      <c r="R8">
        <v>5</v>
      </c>
      <c r="S8" s="25">
        <f>S7+K8</f>
        <v>469</v>
      </c>
      <c r="T8" s="25">
        <f t="shared" si="6"/>
        <v>715</v>
      </c>
      <c r="U8" s="25">
        <f t="shared" si="6"/>
        <v>741.83333333333326</v>
      </c>
      <c r="V8" s="25">
        <f t="shared" si="6"/>
        <v>558.66666666666674</v>
      </c>
      <c r="W8" s="25">
        <f t="shared" si="6"/>
        <v>548.83333333333326</v>
      </c>
      <c r="X8" s="25">
        <f t="shared" si="6"/>
        <v>513.83333333333337</v>
      </c>
      <c r="Y8">
        <f>TTEST(S8:U8,V8:X8,2,2)</f>
        <v>0.31238683489767205</v>
      </c>
      <c r="Z8">
        <v>5</v>
      </c>
      <c r="AA8" s="25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12</v>
      </c>
      <c r="C9" s="9">
        <f>TTEST(C6:E6,F6:H6,2,2)</f>
        <v>0.81478937229027892</v>
      </c>
      <c r="D9" s="1"/>
      <c r="E9" s="1"/>
      <c r="F9" s="1"/>
    </row>
    <row r="10" spans="1:30" ht="15.75" x14ac:dyDescent="0.25">
      <c r="A10" s="17" t="s">
        <v>19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61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62</v>
      </c>
      <c r="B16" s="4"/>
      <c r="C16" s="18">
        <f>AVERAGE(C15:E15)</f>
        <v>121.93333333333334</v>
      </c>
      <c r="D16" s="1"/>
      <c r="E16" s="1"/>
      <c r="F16" s="18">
        <f>AVERAGE(F15:H15)</f>
        <v>105.73333333333333</v>
      </c>
    </row>
    <row r="17" spans="1:23" x14ac:dyDescent="0.25">
      <c r="A17" s="1" t="s">
        <v>63</v>
      </c>
      <c r="C17" s="18">
        <f>STDEV(C15:E15)/SQRT(COUNT(C15:E15))</f>
        <v>15.697275064304735</v>
      </c>
      <c r="D17" s="18"/>
      <c r="E17" s="18"/>
      <c r="F17" s="18">
        <f>STDEV(F15:H15)/SQRT(COUNT(F15:H15))</f>
        <v>4.9804060521652689</v>
      </c>
    </row>
    <row r="18" spans="1:23" x14ac:dyDescent="0.25">
      <c r="A18" s="1" t="s">
        <v>12</v>
      </c>
      <c r="C18" s="9">
        <f>TTEST(C15:E15,F15:H15,2,2)</f>
        <v>0.3809557411826367</v>
      </c>
      <c r="D18" s="1"/>
      <c r="E18" s="1"/>
      <c r="F18" s="1"/>
    </row>
    <row r="19" spans="1:23" ht="15.75" x14ac:dyDescent="0.25">
      <c r="A19" s="17" t="s">
        <v>20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61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62</v>
      </c>
      <c r="B25" s="4"/>
      <c r="C25" s="18">
        <f>AVERAGE(C24:E24)</f>
        <v>152.13333333333335</v>
      </c>
      <c r="D25" s="1"/>
      <c r="E25" s="1"/>
      <c r="F25" s="18">
        <f>AVERAGE(F24:H24)</f>
        <v>113.93333333333334</v>
      </c>
    </row>
    <row r="26" spans="1:23" x14ac:dyDescent="0.25">
      <c r="A26" s="1" t="s">
        <v>63</v>
      </c>
      <c r="C26" s="18">
        <f>STDEV(C24:E24)/SQRT(COUNT(C24:E24))</f>
        <v>18.558855328686406</v>
      </c>
      <c r="D26" s="18"/>
      <c r="E26" s="18"/>
      <c r="F26" s="18">
        <f>STDEV(F24:H24)/SQRT(COUNT(F24:H24))</f>
        <v>5.5103942186058168</v>
      </c>
    </row>
    <row r="27" spans="1:23" x14ac:dyDescent="0.25">
      <c r="A27" s="1" t="s">
        <v>12</v>
      </c>
      <c r="C27" s="9">
        <f>TTEST(C24:E24,F24:H24,2,2)</f>
        <v>0.11973301029898288</v>
      </c>
      <c r="D27" s="1"/>
      <c r="E27" s="1"/>
      <c r="F27" s="1"/>
    </row>
    <row r="28" spans="1:23" x14ac:dyDescent="0.25">
      <c r="A28" s="1"/>
      <c r="C28" s="9"/>
      <c r="D28" s="1"/>
      <c r="E28" s="1"/>
      <c r="F28" s="1"/>
    </row>
    <row r="29" spans="1:23" x14ac:dyDescent="0.25">
      <c r="A29" s="1" t="s">
        <v>64</v>
      </c>
      <c r="C29" s="9">
        <f>AVERAGE(C6:E6,C15:E15,C24:E24)</f>
        <v>122.87407407407409</v>
      </c>
      <c r="D29" s="1"/>
      <c r="E29" s="1"/>
      <c r="F29" s="9">
        <f>AVERAGE(F6:H6,F15:H15,F24:H24)</f>
        <v>106.51851851851853</v>
      </c>
    </row>
    <row r="30" spans="1:23" x14ac:dyDescent="0.25">
      <c r="A30" s="1" t="s">
        <v>65</v>
      </c>
      <c r="C30" s="18">
        <f>STDEV(C6:E6,C15:E15,C24:E24)/SQRT(COUNT(C6:E6,C15:E15,C24:E24))</f>
        <v>12.013420707355037</v>
      </c>
      <c r="D30" s="1"/>
      <c r="E30" s="1"/>
      <c r="F30" s="18">
        <f>STDEV(F6:H6,F15:H15,F24:H24)/SQRT(COUNT(F6:H6,F15:H15,F24:H24))</f>
        <v>4.545310672370765</v>
      </c>
      <c r="K30" t="s">
        <v>88</v>
      </c>
      <c r="L30" t="s">
        <v>89</v>
      </c>
      <c r="M30" t="s">
        <v>94</v>
      </c>
      <c r="N30" t="s">
        <v>95</v>
      </c>
      <c r="O30" t="s">
        <v>92</v>
      </c>
      <c r="P30" t="s">
        <v>96</v>
      </c>
      <c r="R30" t="s">
        <v>12</v>
      </c>
      <c r="S30" t="s">
        <v>97</v>
      </c>
      <c r="T30" t="s">
        <v>1</v>
      </c>
      <c r="U30" t="s">
        <v>0</v>
      </c>
      <c r="V30" t="s">
        <v>98</v>
      </c>
      <c r="W30" t="s">
        <v>99</v>
      </c>
    </row>
    <row r="31" spans="1:23" x14ac:dyDescent="0.25">
      <c r="A31" s="1" t="s">
        <v>66</v>
      </c>
      <c r="C31" s="18">
        <f>K5</f>
        <v>82</v>
      </c>
      <c r="D31" s="1"/>
      <c r="E31" s="1"/>
      <c r="F31" s="18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7" t="s">
        <v>35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61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100</v>
      </c>
    </row>
    <row r="38" spans="1:45" x14ac:dyDescent="0.25">
      <c r="A38" s="1" t="s">
        <v>62</v>
      </c>
      <c r="B38" s="4"/>
      <c r="C38" s="18">
        <f>AVERAGE(C37:E37)</f>
        <v>115.91666666666667</v>
      </c>
      <c r="D38" s="1"/>
      <c r="E38" s="1"/>
      <c r="F38" s="18">
        <f>AVERAGE(F37:H37)</f>
        <v>79.833333333333329</v>
      </c>
    </row>
    <row r="39" spans="1:45" x14ac:dyDescent="0.25">
      <c r="A39" s="1" t="s">
        <v>63</v>
      </c>
      <c r="C39" s="18">
        <f>STDEV(C37:E37)/SQRT(COUNT(C37:E37))</f>
        <v>12.508608147103233</v>
      </c>
      <c r="D39" s="18"/>
      <c r="E39" s="18"/>
      <c r="F39" s="18">
        <f>STDEV(F37:H37)/SQRT(COUNT(F37:H37))</f>
        <v>8.3445757498176416</v>
      </c>
      <c r="AF39" t="s">
        <v>88</v>
      </c>
      <c r="AG39" t="s">
        <v>89</v>
      </c>
      <c r="AH39" t="s">
        <v>94</v>
      </c>
      <c r="AI39" t="s">
        <v>101</v>
      </c>
      <c r="AJ39" t="s">
        <v>102</v>
      </c>
      <c r="AK39" t="s">
        <v>103</v>
      </c>
      <c r="AL39" t="s">
        <v>1</v>
      </c>
      <c r="AM39" t="s">
        <v>98</v>
      </c>
      <c r="AO39" t="s">
        <v>104</v>
      </c>
      <c r="AP39" t="s">
        <v>1</v>
      </c>
      <c r="AQ39" t="s">
        <v>0</v>
      </c>
      <c r="AR39" t="s">
        <v>105</v>
      </c>
      <c r="AS39" t="s">
        <v>106</v>
      </c>
    </row>
    <row r="40" spans="1:45" x14ac:dyDescent="0.25">
      <c r="A40" s="1" t="s">
        <v>12</v>
      </c>
      <c r="C40" s="9">
        <f>TTEST(C37:E37,F37:H37,2,2)</f>
        <v>7.4379595884574795E-2</v>
      </c>
      <c r="D40" s="1"/>
      <c r="E40" s="1"/>
      <c r="F40" s="1"/>
      <c r="K40" t="s">
        <v>88</v>
      </c>
      <c r="L40" t="s">
        <v>89</v>
      </c>
      <c r="M40" t="s">
        <v>94</v>
      </c>
      <c r="N40" t="s">
        <v>95</v>
      </c>
      <c r="O40" t="s">
        <v>92</v>
      </c>
      <c r="P40" t="s">
        <v>96</v>
      </c>
      <c r="R40" t="s">
        <v>12</v>
      </c>
      <c r="S40" t="s">
        <v>97</v>
      </c>
      <c r="T40" t="s">
        <v>1</v>
      </c>
      <c r="U40" t="s">
        <v>0</v>
      </c>
      <c r="V40" t="s">
        <v>98</v>
      </c>
      <c r="W40" t="s">
        <v>99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7" t="s">
        <v>67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61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62</v>
      </c>
      <c r="B47" s="4"/>
      <c r="C47" s="18">
        <f>AVERAGE(C46:E46)</f>
        <v>152.73333333333332</v>
      </c>
      <c r="D47" s="1"/>
      <c r="E47" s="1"/>
      <c r="F47" s="18">
        <f>AVERAGE(F46:H46)</f>
        <v>112.33333333333333</v>
      </c>
      <c r="AE47">
        <v>0</v>
      </c>
      <c r="AF47" t="s">
        <v>95</v>
      </c>
      <c r="AG47" t="s">
        <v>92</v>
      </c>
      <c r="AH47" t="s">
        <v>96</v>
      </c>
      <c r="AI47" t="s">
        <v>91</v>
      </c>
      <c r="AJ47" t="s">
        <v>92</v>
      </c>
      <c r="AK47" t="s">
        <v>93</v>
      </c>
      <c r="AL47" t="s">
        <v>0</v>
      </c>
      <c r="AM47" t="s">
        <v>99</v>
      </c>
      <c r="AN47" t="s">
        <v>12</v>
      </c>
    </row>
    <row r="48" spans="1:45" x14ac:dyDescent="0.25">
      <c r="A48" s="1" t="s">
        <v>63</v>
      </c>
      <c r="C48" s="18">
        <f>STDEV(C46:E46)/SQRT(COUNT(C46:E46))</f>
        <v>12.925599061982043</v>
      </c>
      <c r="D48" s="18"/>
      <c r="E48" s="18"/>
      <c r="F48" s="18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12</v>
      </c>
      <c r="C49" s="9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19" t="s">
        <v>68</v>
      </c>
      <c r="C50" s="16">
        <v>1126</v>
      </c>
      <c r="D50" s="16">
        <v>1285</v>
      </c>
      <c r="E50" s="16">
        <v>1869</v>
      </c>
      <c r="F50" s="15">
        <v>1951</v>
      </c>
      <c r="G50" s="15">
        <v>2065</v>
      </c>
      <c r="H50" s="15">
        <v>2079</v>
      </c>
      <c r="K50" t="s">
        <v>91</v>
      </c>
      <c r="L50" t="s">
        <v>92</v>
      </c>
      <c r="M50" t="s">
        <v>93</v>
      </c>
      <c r="N50" t="s">
        <v>88</v>
      </c>
      <c r="O50" t="s">
        <v>89</v>
      </c>
      <c r="P50" t="s">
        <v>94</v>
      </c>
      <c r="R50" t="s">
        <v>12</v>
      </c>
      <c r="S50" t="s">
        <v>97</v>
      </c>
      <c r="T50" t="s">
        <v>0</v>
      </c>
      <c r="U50" t="s">
        <v>1</v>
      </c>
      <c r="V50" t="s">
        <v>99</v>
      </c>
      <c r="W50" t="s">
        <v>98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7" t="s">
        <v>36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61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62</v>
      </c>
      <c r="B57" s="4"/>
      <c r="C57" s="18">
        <f>AVERAGE(C56:E56)</f>
        <v>107.75</v>
      </c>
      <c r="D57" s="1"/>
      <c r="E57" s="1"/>
      <c r="F57" s="18">
        <f>AVERAGE(F56:H56)</f>
        <v>91.666666666666671</v>
      </c>
    </row>
    <row r="58" spans="1:40" x14ac:dyDescent="0.25">
      <c r="A58" s="1" t="s">
        <v>63</v>
      </c>
      <c r="C58" s="18">
        <f>STDEV(C56:E56)/SQRT(COUNT(C56:E56))</f>
        <v>11.732256105853356</v>
      </c>
      <c r="D58" s="18"/>
      <c r="E58" s="18"/>
      <c r="F58" s="18">
        <f>STDEV(F56:H56)/SQRT(COUNT(F56:H56))</f>
        <v>8.993438966515793</v>
      </c>
    </row>
    <row r="59" spans="1:40" x14ac:dyDescent="0.25">
      <c r="A59" s="1" t="s">
        <v>12</v>
      </c>
      <c r="C59" s="9">
        <f>TTEST(C56:E56,F56:H56,2,2)</f>
        <v>0.33776755267053893</v>
      </c>
      <c r="D59" s="1"/>
      <c r="E59" s="1"/>
      <c r="F59" s="1"/>
    </row>
    <row r="61" spans="1:40" ht="15.75" x14ac:dyDescent="0.25">
      <c r="X61" s="20" t="s">
        <v>69</v>
      </c>
    </row>
    <row r="62" spans="1:40" x14ac:dyDescent="0.25">
      <c r="A62" s="1" t="s">
        <v>70</v>
      </c>
    </row>
    <row r="63" spans="1:40" x14ac:dyDescent="0.25">
      <c r="Y63" t="s">
        <v>16</v>
      </c>
      <c r="Z63" t="s">
        <v>23</v>
      </c>
      <c r="AA63" t="s">
        <v>71</v>
      </c>
      <c r="AB63" t="s">
        <v>25</v>
      </c>
      <c r="AE63" t="s">
        <v>16</v>
      </c>
      <c r="AF63" t="s">
        <v>23</v>
      </c>
      <c r="AG63" t="s">
        <v>16</v>
      </c>
      <c r="AH63" t="s">
        <v>25</v>
      </c>
    </row>
    <row r="64" spans="1:40" ht="18.75" x14ac:dyDescent="0.25">
      <c r="A64" t="s">
        <v>72</v>
      </c>
      <c r="B64" s="21">
        <v>1126</v>
      </c>
      <c r="C64" s="21">
        <v>1285</v>
      </c>
      <c r="D64" s="21">
        <v>1869</v>
      </c>
      <c r="E64" s="21">
        <v>1951</v>
      </c>
      <c r="F64" s="21">
        <v>2065</v>
      </c>
      <c r="G64" s="21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7">
        <v>1</v>
      </c>
      <c r="AF64" s="7">
        <f>Z64/Y64</f>
        <v>0.9433777429467084</v>
      </c>
      <c r="AG64" s="7">
        <v>1</v>
      </c>
      <c r="AH64" s="11">
        <f>AB64/AA64</f>
        <v>0.81602373887240365</v>
      </c>
    </row>
    <row r="65" spans="1:39" x14ac:dyDescent="0.25">
      <c r="A65" t="s">
        <v>73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7">
        <v>1</v>
      </c>
      <c r="AF65" s="7">
        <f>Z65/Y65</f>
        <v>0.74947844228094573</v>
      </c>
      <c r="AG65" s="7">
        <v>1</v>
      </c>
      <c r="AH65" s="11">
        <f>AB65/AA65</f>
        <v>0.7054779572239197</v>
      </c>
    </row>
    <row r="66" spans="1:39" x14ac:dyDescent="0.25">
      <c r="A66" t="s">
        <v>22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26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33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27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59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21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74</v>
      </c>
      <c r="Y70" s="1"/>
    </row>
    <row r="71" spans="1:39" ht="15.75" x14ac:dyDescent="0.25">
      <c r="L71" s="24" t="s">
        <v>38</v>
      </c>
      <c r="M71" s="24"/>
      <c r="X71" t="s">
        <v>75</v>
      </c>
      <c r="Z71" t="s">
        <v>72</v>
      </c>
      <c r="AE71" t="s">
        <v>76</v>
      </c>
      <c r="AL71" t="s">
        <v>16</v>
      </c>
      <c r="AM71" t="s">
        <v>15</v>
      </c>
    </row>
    <row r="72" spans="1:39" ht="18.75" x14ac:dyDescent="0.25">
      <c r="A72" s="1" t="s">
        <v>77</v>
      </c>
      <c r="B72" s="21">
        <v>1126</v>
      </c>
      <c r="C72" s="21">
        <v>1285</v>
      </c>
      <c r="D72" s="21">
        <v>1869</v>
      </c>
      <c r="E72" s="21">
        <v>1951</v>
      </c>
      <c r="F72" s="21">
        <v>2065</v>
      </c>
      <c r="G72" s="21">
        <v>2079</v>
      </c>
      <c r="I72" s="1" t="s">
        <v>78</v>
      </c>
      <c r="J72" t="s">
        <v>22</v>
      </c>
      <c r="K72" t="s">
        <v>33</v>
      </c>
      <c r="L72" t="s">
        <v>24</v>
      </c>
      <c r="M72" t="s">
        <v>34</v>
      </c>
      <c r="N72" t="s">
        <v>39</v>
      </c>
      <c r="O72" t="s">
        <v>35</v>
      </c>
      <c r="P72" t="s">
        <v>36</v>
      </c>
      <c r="R72" t="s">
        <v>37</v>
      </c>
      <c r="S72" t="s">
        <v>40</v>
      </c>
      <c r="T72" t="s">
        <v>41</v>
      </c>
      <c r="U72" t="s">
        <v>12</v>
      </c>
      <c r="X72" s="1" t="s">
        <v>78</v>
      </c>
      <c r="Y72" s="1">
        <v>1</v>
      </c>
      <c r="Z72" s="1">
        <v>2</v>
      </c>
      <c r="AA72" s="1">
        <v>3</v>
      </c>
      <c r="AB72" s="1" t="s">
        <v>34</v>
      </c>
      <c r="AC72" s="1" t="s">
        <v>39</v>
      </c>
      <c r="AD72" s="1">
        <v>1</v>
      </c>
      <c r="AE72" s="1">
        <v>2</v>
      </c>
      <c r="AF72" s="1">
        <v>3</v>
      </c>
      <c r="AG72" s="1" t="s">
        <v>34</v>
      </c>
      <c r="AH72" s="1" t="s">
        <v>39</v>
      </c>
      <c r="AI72" t="s">
        <v>12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0">
        <f>STDEV(J73:L73)/SQRT(COUNT(J73:L73))</f>
        <v>17.163720630984727</v>
      </c>
      <c r="O73" s="10">
        <f>B77</f>
        <v>92.5</v>
      </c>
      <c r="P73" s="10">
        <f t="shared" ref="P73" si="51">C77</f>
        <v>120</v>
      </c>
      <c r="Q73" s="10"/>
      <c r="R73" s="10">
        <f>D77</f>
        <v>135.25</v>
      </c>
      <c r="S73" s="3">
        <f>AVERAGE(O73:R73)</f>
        <v>115.91666666666667</v>
      </c>
      <c r="T73" s="10">
        <f>STDEV(O73:R73)/SQRT(COUNT(O73:R73))</f>
        <v>12.508608147103233</v>
      </c>
      <c r="U73" s="10" t="e">
        <f>TTEST(J73:L73,O73:R73,2,1)</f>
        <v>#N/A</v>
      </c>
      <c r="V73" s="7">
        <f>(S74-S73)/S73</f>
        <v>-0.31128684399712442</v>
      </c>
      <c r="X73" s="1" t="s">
        <v>1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2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2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0">
        <f>STDEV(J74:L74)/SQRT(COUNT(J74:L74))</f>
        <v>3.5618077745396257</v>
      </c>
      <c r="O74" s="10">
        <f>E82</f>
        <v>72.25</v>
      </c>
      <c r="P74" s="10">
        <f t="shared" ref="P74" si="53">F82</f>
        <v>96.5</v>
      </c>
      <c r="Q74" s="10"/>
      <c r="R74" s="10">
        <f>G82</f>
        <v>70.75</v>
      </c>
      <c r="S74" s="3">
        <f>AVERAGE(O74:R74)</f>
        <v>79.833333333333329</v>
      </c>
      <c r="T74" s="10">
        <f>STDEV(O74:R74)/SQRT(COUNT(O74:R74))</f>
        <v>8.3445757498176416</v>
      </c>
      <c r="U74" s="12" t="e">
        <f>TTEST(J74:L74,O74:R74,2,1)</f>
        <v>#N/A</v>
      </c>
      <c r="X74" s="1" t="s">
        <v>0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2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2">
        <f>STDEV(AD74:AF74)/SQRT(COUNT(AD74:AF74))</f>
        <v>7.8339202101903829E-2</v>
      </c>
      <c r="AK74" t="s">
        <v>79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43</v>
      </c>
      <c r="O75" s="3">
        <f>TTEST(O73:R73,O74:R74,2,2)</f>
        <v>7.4379595884574795E-2</v>
      </c>
      <c r="AK75" t="s">
        <v>80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81</v>
      </c>
      <c r="B76" s="15">
        <v>1126</v>
      </c>
      <c r="C76" s="15">
        <v>1285</v>
      </c>
      <c r="D76" s="15">
        <v>1869</v>
      </c>
      <c r="E76" s="22">
        <v>1951</v>
      </c>
      <c r="F76" s="22">
        <v>2065</v>
      </c>
      <c r="G76" s="22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82</v>
      </c>
    </row>
    <row r="78" spans="1:39" ht="15.75" x14ac:dyDescent="0.25">
      <c r="A78" t="s">
        <v>59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4" t="s">
        <v>42</v>
      </c>
      <c r="M78" s="24"/>
      <c r="X78" t="s">
        <v>75</v>
      </c>
      <c r="Z78" t="s">
        <v>72</v>
      </c>
      <c r="AE78" t="s">
        <v>76</v>
      </c>
      <c r="AL78" t="s">
        <v>16</v>
      </c>
      <c r="AM78" t="s">
        <v>15</v>
      </c>
    </row>
    <row r="79" spans="1:39" x14ac:dyDescent="0.25">
      <c r="A79" t="s">
        <v>21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78</v>
      </c>
      <c r="J79" t="s">
        <v>22</v>
      </c>
      <c r="K79" t="s">
        <v>33</v>
      </c>
      <c r="L79" t="s">
        <v>24</v>
      </c>
      <c r="M79" t="s">
        <v>34</v>
      </c>
      <c r="N79" t="s">
        <v>39</v>
      </c>
      <c r="O79" t="s">
        <v>35</v>
      </c>
      <c r="P79" t="s">
        <v>36</v>
      </c>
      <c r="R79" t="s">
        <v>37</v>
      </c>
      <c r="S79" t="s">
        <v>40</v>
      </c>
      <c r="T79" t="s">
        <v>41</v>
      </c>
      <c r="U79" t="s">
        <v>12</v>
      </c>
      <c r="X79" s="1" t="s">
        <v>78</v>
      </c>
      <c r="Y79" s="1">
        <v>1</v>
      </c>
      <c r="Z79" s="1">
        <v>2</v>
      </c>
      <c r="AA79" s="1">
        <v>3</v>
      </c>
      <c r="AB79" s="1" t="s">
        <v>34</v>
      </c>
      <c r="AC79" s="1" t="s">
        <v>39</v>
      </c>
      <c r="AD79" s="1">
        <v>1</v>
      </c>
      <c r="AE79" s="1">
        <v>2</v>
      </c>
      <c r="AF79" s="1">
        <v>3</v>
      </c>
      <c r="AG79" s="1" t="s">
        <v>34</v>
      </c>
      <c r="AH79" s="1" t="s">
        <v>39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12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0">
        <f>STDEV(J81:L81)/SQRT(COUNT(J81:L81))</f>
        <v>12.925599061982043</v>
      </c>
      <c r="O80" s="10">
        <f>E77</f>
        <v>88</v>
      </c>
      <c r="P80" s="10">
        <f t="shared" ref="P80" si="56">F77</f>
        <v>108.75</v>
      </c>
      <c r="Q80" s="10"/>
      <c r="R80" s="10">
        <f>G77</f>
        <v>78.25</v>
      </c>
      <c r="S80" s="3">
        <f>AVERAGE(O80:R80)</f>
        <v>91.666666666666671</v>
      </c>
      <c r="T80" s="10">
        <f>STDEV(O80:R80)/SQRT(COUNT(O80:R80))</f>
        <v>8.993438966515793</v>
      </c>
      <c r="U80" s="10" t="e">
        <f>TTEST(J80:L80,O80:R80,2,1)</f>
        <v>#N/A</v>
      </c>
      <c r="V80" s="7">
        <f>(S81-S80)/S80</f>
        <v>0.17545454545454539</v>
      </c>
      <c r="X80" s="1" t="s">
        <v>1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2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2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6">
        <v>1126</v>
      </c>
      <c r="C81" s="16">
        <v>1285</v>
      </c>
      <c r="D81" s="16">
        <v>1869</v>
      </c>
      <c r="E81" s="16">
        <v>1951</v>
      </c>
      <c r="F81" s="16">
        <v>2065</v>
      </c>
      <c r="G81" s="16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0">
        <f>STDEV(J80:L80)/SQRT(COUNT(J80:L80))</f>
        <v>18.190595860987557</v>
      </c>
      <c r="O81" s="10">
        <f>B82</f>
        <v>104.5</v>
      </c>
      <c r="P81" s="10">
        <f t="shared" ref="P81" si="58">C82</f>
        <v>129.5</v>
      </c>
      <c r="Q81" s="10"/>
      <c r="R81" s="10">
        <f>D82</f>
        <v>89.25</v>
      </c>
      <c r="S81" s="3">
        <f>AVERAGE(O81:R81)</f>
        <v>107.75</v>
      </c>
      <c r="T81" s="10">
        <f>STDEV(O81:R81)/SQRT(COUNT(O81:R81))</f>
        <v>11.732256105853356</v>
      </c>
      <c r="U81" s="12" t="e">
        <f>TTEST(J81:L81,O81:R81,2,1)</f>
        <v>#N/A</v>
      </c>
      <c r="X81" s="1" t="s">
        <v>0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2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2">
        <f>STDEV(AD81:AF81)/SQRT(COUNT(AD81:AF81))</f>
        <v>7.6815295324225499E-2</v>
      </c>
      <c r="AK81" t="s">
        <v>79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43</v>
      </c>
      <c r="O82">
        <f>TTEST(O80:R80,O81:R81,2,2)</f>
        <v>0.33776755267053893</v>
      </c>
      <c r="AK82" t="s">
        <v>80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59</v>
      </c>
      <c r="B83" s="2"/>
      <c r="C83" s="2">
        <f>AVERAGE(B82:D82)</f>
        <v>107.75</v>
      </c>
      <c r="F83" s="3">
        <f>AVERAGE(E82:G82)</f>
        <v>79.833333333333329</v>
      </c>
      <c r="X83" s="1" t="s">
        <v>83</v>
      </c>
    </row>
    <row r="84" spans="1:39" x14ac:dyDescent="0.25">
      <c r="A84" t="s">
        <v>21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84</v>
      </c>
      <c r="AF84" t="s">
        <v>76</v>
      </c>
      <c r="AJ84" t="s">
        <v>12</v>
      </c>
    </row>
    <row r="85" spans="1:39" x14ac:dyDescent="0.25">
      <c r="A85" t="s">
        <v>12</v>
      </c>
      <c r="B85" s="2"/>
      <c r="C85" s="2"/>
      <c r="W85" t="s">
        <v>81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3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3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85</v>
      </c>
      <c r="X87" s="3">
        <f>AVERAGE(X85:AC85)</f>
        <v>1.0000000000000002</v>
      </c>
      <c r="Y87" s="12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2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86</v>
      </c>
      <c r="X88" s="3">
        <f>AVERAGE(X86:AC86)</f>
        <v>1</v>
      </c>
      <c r="Y88" s="12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2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16</v>
      </c>
      <c r="Y90" t="s">
        <v>15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79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80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44</v>
      </c>
      <c r="N2" t="s">
        <v>53</v>
      </c>
    </row>
    <row r="3" spans="1:18" x14ac:dyDescent="0.25">
      <c r="A3" t="s">
        <v>45</v>
      </c>
      <c r="B3" t="s">
        <v>46</v>
      </c>
      <c r="C3" t="s">
        <v>47</v>
      </c>
      <c r="D3" t="s">
        <v>48</v>
      </c>
      <c r="E3" t="s">
        <v>49</v>
      </c>
      <c r="N3" t="s">
        <v>45</v>
      </c>
      <c r="O3" t="s">
        <v>46</v>
      </c>
      <c r="P3" t="s">
        <v>47</v>
      </c>
      <c r="Q3" t="s">
        <v>48</v>
      </c>
      <c r="R3" t="s">
        <v>49</v>
      </c>
    </row>
    <row r="4" spans="1:18" x14ac:dyDescent="0.25">
      <c r="A4" t="s">
        <v>50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50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51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51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3" t="s">
        <v>52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52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47</v>
      </c>
      <c r="C8" t="s">
        <v>48</v>
      </c>
      <c r="O8" t="s">
        <v>47</v>
      </c>
      <c r="P8" t="s">
        <v>48</v>
      </c>
    </row>
    <row r="9" spans="1:18" x14ac:dyDescent="0.25">
      <c r="A9" t="s">
        <v>50</v>
      </c>
      <c r="B9">
        <v>986.7</v>
      </c>
      <c r="C9">
        <v>145.45000000000005</v>
      </c>
      <c r="N9" t="s">
        <v>50</v>
      </c>
      <c r="O9">
        <v>1095.36285</v>
      </c>
      <c r="P9">
        <v>228.56904999999998</v>
      </c>
    </row>
    <row r="10" spans="1:18" x14ac:dyDescent="0.25">
      <c r="A10" t="s">
        <v>51</v>
      </c>
      <c r="B10">
        <v>1001.04</v>
      </c>
      <c r="C10">
        <v>267.27999999999997</v>
      </c>
      <c r="N10" t="s">
        <v>51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58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56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57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X86"/>
  <sheetViews>
    <sheetView tabSelected="1" zoomScale="83" zoomScaleNormal="83" workbookViewId="0">
      <selection activeCell="B2" sqref="B2"/>
    </sheetView>
  </sheetViews>
  <sheetFormatPr defaultColWidth="8.85546875" defaultRowHeight="14.25" x14ac:dyDescent="0.2"/>
  <cols>
    <col min="1" max="1" width="8.85546875" style="26"/>
    <col min="2" max="2" width="17.140625" style="26" customWidth="1"/>
    <col min="3" max="3" width="13.42578125" style="26" customWidth="1"/>
    <col min="4" max="4" width="26.28515625" style="26" customWidth="1"/>
    <col min="5" max="5" width="13.140625" style="26" customWidth="1"/>
    <col min="6" max="6" width="13.42578125" style="26" customWidth="1"/>
    <col min="7" max="8" width="8.85546875" style="26"/>
    <col min="9" max="9" width="17.140625" style="26" customWidth="1"/>
    <col min="10" max="16384" width="8.85546875" style="26"/>
  </cols>
  <sheetData>
    <row r="2" spans="2:6" ht="15" x14ac:dyDescent="0.25">
      <c r="B2" s="32" t="s">
        <v>136</v>
      </c>
      <c r="C2" s="33" t="s">
        <v>121</v>
      </c>
      <c r="D2" s="33"/>
    </row>
    <row r="3" spans="2:6" ht="15" x14ac:dyDescent="0.25">
      <c r="C3" s="33" t="s">
        <v>122</v>
      </c>
      <c r="D3" s="33" t="s">
        <v>123</v>
      </c>
      <c r="E3" s="33" t="s">
        <v>124</v>
      </c>
      <c r="F3" s="33" t="s">
        <v>125</v>
      </c>
    </row>
    <row r="4" spans="2:6" x14ac:dyDescent="0.2">
      <c r="C4" s="28" t="s">
        <v>126</v>
      </c>
      <c r="D4" s="26">
        <v>579</v>
      </c>
      <c r="E4" s="26">
        <v>86</v>
      </c>
      <c r="F4" s="34">
        <v>14.853195164076</v>
      </c>
    </row>
    <row r="5" spans="2:6" x14ac:dyDescent="0.2">
      <c r="C5" s="28" t="s">
        <v>127</v>
      </c>
      <c r="D5" s="26">
        <v>623</v>
      </c>
      <c r="E5" s="26">
        <v>107</v>
      </c>
      <c r="F5" s="34">
        <v>17.174959871589085</v>
      </c>
    </row>
    <row r="6" spans="2:6" x14ac:dyDescent="0.2">
      <c r="C6" s="28" t="s">
        <v>128</v>
      </c>
      <c r="D6" s="26">
        <v>758</v>
      </c>
      <c r="E6" s="26">
        <v>118</v>
      </c>
      <c r="F6" s="34">
        <v>15.567282321899736</v>
      </c>
    </row>
    <row r="7" spans="2:6" x14ac:dyDescent="0.2">
      <c r="C7" s="28" t="s">
        <v>129</v>
      </c>
      <c r="D7" s="26">
        <v>483</v>
      </c>
      <c r="E7" s="26">
        <v>110</v>
      </c>
      <c r="F7" s="34">
        <v>22.77432712215321</v>
      </c>
    </row>
    <row r="8" spans="2:6" ht="15" x14ac:dyDescent="0.25">
      <c r="C8" s="28"/>
      <c r="E8" s="35" t="s">
        <v>130</v>
      </c>
      <c r="F8" s="36">
        <f>AVERAGE(F4:F7)</f>
        <v>17.592441119929507</v>
      </c>
    </row>
    <row r="9" spans="2:6" ht="15" x14ac:dyDescent="0.25">
      <c r="C9" s="28"/>
      <c r="E9" s="33" t="s">
        <v>131</v>
      </c>
      <c r="F9" s="37">
        <f>STDEV(F4:F7)</f>
        <v>3.588452298538328</v>
      </c>
    </row>
    <row r="10" spans="2:6" ht="15" x14ac:dyDescent="0.25">
      <c r="C10" s="28"/>
      <c r="E10" s="33" t="s">
        <v>21</v>
      </c>
      <c r="F10" s="37">
        <f>F9/SQRT(COUNT(F4:F7))</f>
        <v>1.794226149269164</v>
      </c>
    </row>
    <row r="11" spans="2:6" x14ac:dyDescent="0.2">
      <c r="C11" s="28" t="s">
        <v>132</v>
      </c>
      <c r="D11" s="26">
        <v>791</v>
      </c>
      <c r="E11" s="26">
        <v>36</v>
      </c>
      <c r="F11" s="34">
        <v>4.5512010113780024</v>
      </c>
    </row>
    <row r="12" spans="2:6" x14ac:dyDescent="0.2">
      <c r="C12" s="28" t="s">
        <v>133</v>
      </c>
      <c r="D12" s="26">
        <v>868</v>
      </c>
      <c r="E12" s="26">
        <v>25</v>
      </c>
      <c r="F12" s="34">
        <v>2.8801843317972349</v>
      </c>
    </row>
    <row r="13" spans="2:6" ht="15" x14ac:dyDescent="0.25">
      <c r="E13" s="35" t="s">
        <v>130</v>
      </c>
      <c r="F13" s="36">
        <f>AVERAGE(F11:F12)</f>
        <v>3.7156926715876186</v>
      </c>
    </row>
    <row r="14" spans="2:6" ht="15" x14ac:dyDescent="0.25">
      <c r="E14" s="33" t="s">
        <v>131</v>
      </c>
      <c r="F14" s="37">
        <f>STDEV(F11:F12)</f>
        <v>1.1815872256073892</v>
      </c>
    </row>
    <row r="15" spans="2:6" ht="15" x14ac:dyDescent="0.25">
      <c r="E15" s="33" t="s">
        <v>21</v>
      </c>
      <c r="F15" s="37">
        <f>F14/SQRT(COUNT(F11:F12))</f>
        <v>0.83550833979038386</v>
      </c>
    </row>
    <row r="16" spans="2:6" ht="15" x14ac:dyDescent="0.25">
      <c r="E16" s="33" t="s">
        <v>134</v>
      </c>
      <c r="F16" s="37">
        <f>F8-F13</f>
        <v>13.876748448341889</v>
      </c>
    </row>
    <row r="18" spans="2:24" ht="15" x14ac:dyDescent="0.25">
      <c r="C18" s="33" t="s">
        <v>135</v>
      </c>
    </row>
    <row r="19" spans="2:24" ht="15" x14ac:dyDescent="0.25">
      <c r="C19" s="33" t="s">
        <v>122</v>
      </c>
      <c r="D19" s="33" t="s">
        <v>123</v>
      </c>
      <c r="E19" s="33" t="s">
        <v>124</v>
      </c>
      <c r="F19" s="33" t="s">
        <v>125</v>
      </c>
    </row>
    <row r="20" spans="2:24" x14ac:dyDescent="0.2">
      <c r="C20" s="28" t="s">
        <v>126</v>
      </c>
      <c r="D20" s="26">
        <v>809</v>
      </c>
      <c r="E20" s="26">
        <v>201</v>
      </c>
      <c r="F20" s="34">
        <v>24.84548825710754</v>
      </c>
    </row>
    <row r="21" spans="2:24" x14ac:dyDescent="0.2">
      <c r="C21" s="28" t="s">
        <v>127</v>
      </c>
      <c r="D21" s="26">
        <v>1003</v>
      </c>
      <c r="E21" s="26">
        <v>193</v>
      </c>
      <c r="F21" s="34">
        <v>19.242273180458625</v>
      </c>
    </row>
    <row r="22" spans="2:24" x14ac:dyDescent="0.2">
      <c r="C22" s="28" t="s">
        <v>128</v>
      </c>
      <c r="D22" s="26">
        <v>885</v>
      </c>
      <c r="E22" s="26">
        <v>174</v>
      </c>
      <c r="F22" s="34">
        <v>19.661016949152543</v>
      </c>
    </row>
    <row r="23" spans="2:24" x14ac:dyDescent="0.2">
      <c r="C23" s="28" t="s">
        <v>129</v>
      </c>
      <c r="D23" s="26">
        <v>568</v>
      </c>
      <c r="E23" s="26">
        <v>121</v>
      </c>
      <c r="F23" s="34">
        <v>21.302816901408448</v>
      </c>
    </row>
    <row r="24" spans="2:24" ht="15" x14ac:dyDescent="0.25">
      <c r="E24" s="35" t="s">
        <v>130</v>
      </c>
      <c r="F24" s="36">
        <f>AVERAGE(F20:F23)</f>
        <v>21.26289882203179</v>
      </c>
    </row>
    <row r="25" spans="2:24" ht="15" x14ac:dyDescent="0.25">
      <c r="D25" s="33"/>
      <c r="E25" s="33" t="s">
        <v>131</v>
      </c>
      <c r="F25" s="37">
        <f>STDEV(F20:F23)</f>
        <v>2.5485612955430135</v>
      </c>
      <c r="H25" s="27"/>
      <c r="O25" s="27"/>
      <c r="P25" s="27"/>
      <c r="Q25" s="29"/>
      <c r="R25" s="29"/>
      <c r="S25" s="29"/>
      <c r="T25" s="29"/>
      <c r="U25" s="29"/>
      <c r="V25" s="29"/>
      <c r="W25" s="29"/>
      <c r="X25" s="29"/>
    </row>
    <row r="26" spans="2:24" ht="15" x14ac:dyDescent="0.25">
      <c r="D26" s="33"/>
      <c r="E26" s="33" t="s">
        <v>21</v>
      </c>
      <c r="F26" s="37">
        <f>F25/SQRT(COUNT(F20:F23))</f>
        <v>1.2742806477715067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2:24" x14ac:dyDescent="0.2"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2:24" x14ac:dyDescent="0.2"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2:24" ht="15" x14ac:dyDescent="0.25">
      <c r="B29" s="31" t="s">
        <v>120</v>
      </c>
      <c r="C29" s="26" t="s">
        <v>78</v>
      </c>
      <c r="D29" s="26" t="s">
        <v>113</v>
      </c>
      <c r="E29" s="26" t="s">
        <v>111</v>
      </c>
      <c r="F29" s="26" t="s">
        <v>114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2:24" x14ac:dyDescent="0.2">
      <c r="C30" s="26" t="s">
        <v>115</v>
      </c>
      <c r="D30" s="26" t="s">
        <v>112</v>
      </c>
      <c r="E30" s="26" t="s">
        <v>50</v>
      </c>
      <c r="F30" s="26">
        <v>0.25580000000000003</v>
      </c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2:24" x14ac:dyDescent="0.2">
      <c r="C31" s="26" t="s">
        <v>115</v>
      </c>
      <c r="D31" s="26" t="s">
        <v>112</v>
      </c>
      <c r="E31" s="26" t="s">
        <v>116</v>
      </c>
      <c r="F31" s="26">
        <v>0.25359999999999999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2:24" x14ac:dyDescent="0.2">
      <c r="C32" s="26" t="s">
        <v>115</v>
      </c>
      <c r="D32" s="26" t="s">
        <v>117</v>
      </c>
      <c r="E32" s="26" t="s">
        <v>50</v>
      </c>
      <c r="F32" s="26">
        <v>0.19289999999999999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3:24" x14ac:dyDescent="0.2">
      <c r="C33" s="26" t="s">
        <v>115</v>
      </c>
      <c r="D33" s="26" t="s">
        <v>117</v>
      </c>
      <c r="E33" s="26" t="s">
        <v>116</v>
      </c>
      <c r="F33" s="26">
        <v>0.17199999999999999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3:24" x14ac:dyDescent="0.2">
      <c r="C34" s="26" t="s">
        <v>118</v>
      </c>
      <c r="D34" s="26" t="s">
        <v>112</v>
      </c>
      <c r="E34" s="26" t="s">
        <v>50</v>
      </c>
      <c r="F34" s="26">
        <v>0.21240000000000001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3:24" x14ac:dyDescent="0.2">
      <c r="C35" s="26" t="s">
        <v>118</v>
      </c>
      <c r="D35" s="26" t="s">
        <v>117</v>
      </c>
      <c r="E35" s="26" t="s">
        <v>50</v>
      </c>
      <c r="F35" s="26">
        <v>0.1638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3:24" x14ac:dyDescent="0.2">
      <c r="C36" s="26" t="s">
        <v>119</v>
      </c>
      <c r="D36" s="26" t="s">
        <v>112</v>
      </c>
      <c r="E36" s="26" t="s">
        <v>50</v>
      </c>
      <c r="F36" s="26">
        <v>0.20799999999999999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3:24" x14ac:dyDescent="0.2">
      <c r="C37" s="26" t="s">
        <v>119</v>
      </c>
      <c r="D37" s="26" t="s">
        <v>117</v>
      </c>
      <c r="E37" s="26" t="s">
        <v>50</v>
      </c>
      <c r="F37" s="26">
        <v>0.17069999999999999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3:24" x14ac:dyDescent="0.2"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3:24" x14ac:dyDescent="0.2"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3:24" x14ac:dyDescent="0.2"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3:24" x14ac:dyDescent="0.2"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3:24" x14ac:dyDescent="0.2"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3:24" x14ac:dyDescent="0.2"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3:24" x14ac:dyDescent="0.2">
      <c r="C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3:24" x14ac:dyDescent="0.2">
      <c r="C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3:24" x14ac:dyDescent="0.2">
      <c r="C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3:24" x14ac:dyDescent="0.2">
      <c r="C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3:24" x14ac:dyDescent="0.2">
      <c r="C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3:24" x14ac:dyDescent="0.2">
      <c r="C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3:24" x14ac:dyDescent="0.2">
      <c r="C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3:24" x14ac:dyDescent="0.2">
      <c r="C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3:24" x14ac:dyDescent="0.2">
      <c r="C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3:24" x14ac:dyDescent="0.2">
      <c r="C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3:24" x14ac:dyDescent="0.2">
      <c r="C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3:24" x14ac:dyDescent="0.2">
      <c r="C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3:24" x14ac:dyDescent="0.2">
      <c r="C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3:24" x14ac:dyDescent="0.2">
      <c r="C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3:24" x14ac:dyDescent="0.2">
      <c r="C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3:24" x14ac:dyDescent="0.2">
      <c r="C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3:24" x14ac:dyDescent="0.2">
      <c r="C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3:24" x14ac:dyDescent="0.2">
      <c r="C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3:24" x14ac:dyDescent="0.2">
      <c r="C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3:24" x14ac:dyDescent="0.2">
      <c r="C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3:24" x14ac:dyDescent="0.2">
      <c r="C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3:24" x14ac:dyDescent="0.2">
      <c r="C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8" spans="3:24" ht="15" x14ac:dyDescent="0.25">
      <c r="D68"/>
      <c r="E68"/>
      <c r="F68"/>
      <c r="G68"/>
      <c r="H68"/>
    </row>
    <row r="69" spans="3:24" ht="15" x14ac:dyDescent="0.25">
      <c r="D69"/>
      <c r="E69"/>
      <c r="F69"/>
      <c r="G69"/>
      <c r="H69"/>
    </row>
    <row r="70" spans="3:24" ht="15" x14ac:dyDescent="0.25">
      <c r="D70"/>
      <c r="E70"/>
      <c r="F70"/>
      <c r="G70"/>
      <c r="H70"/>
    </row>
    <row r="71" spans="3:24" ht="15" x14ac:dyDescent="0.25">
      <c r="D71"/>
      <c r="E71"/>
      <c r="F71"/>
      <c r="G71"/>
      <c r="H71"/>
    </row>
    <row r="72" spans="3:24" ht="15" x14ac:dyDescent="0.25">
      <c r="D72"/>
      <c r="E72"/>
      <c r="F72"/>
      <c r="G72"/>
      <c r="H72"/>
    </row>
    <row r="73" spans="3:24" ht="15" x14ac:dyDescent="0.25">
      <c r="D73"/>
      <c r="E73"/>
      <c r="F73"/>
      <c r="G73"/>
      <c r="H73"/>
    </row>
    <row r="74" spans="3:24" ht="15" x14ac:dyDescent="0.25">
      <c r="D74"/>
      <c r="E74"/>
      <c r="F74"/>
      <c r="G74"/>
      <c r="H74"/>
    </row>
    <row r="75" spans="3:24" ht="15" x14ac:dyDescent="0.25">
      <c r="D75"/>
      <c r="E75"/>
      <c r="F75"/>
      <c r="G75"/>
      <c r="H75"/>
    </row>
    <row r="77" spans="3:24" ht="15" x14ac:dyDescent="0.25">
      <c r="D77"/>
      <c r="E77"/>
      <c r="F77"/>
      <c r="G77"/>
      <c r="H77"/>
      <c r="I77"/>
      <c r="J77"/>
      <c r="K77"/>
      <c r="L77"/>
    </row>
    <row r="78" spans="3:24" ht="15" x14ac:dyDescent="0.25">
      <c r="D78"/>
      <c r="E78"/>
      <c r="F78"/>
      <c r="G78"/>
      <c r="H78"/>
      <c r="I78"/>
      <c r="J78"/>
      <c r="K78"/>
      <c r="L78"/>
    </row>
    <row r="79" spans="3:24" ht="15" x14ac:dyDescent="0.25">
      <c r="D79"/>
      <c r="E79"/>
      <c r="F79"/>
      <c r="G79"/>
      <c r="H79"/>
      <c r="I79"/>
      <c r="J79"/>
      <c r="K79"/>
      <c r="L79"/>
    </row>
    <row r="80" spans="3:24" ht="15" x14ac:dyDescent="0.25">
      <c r="D80"/>
      <c r="E80"/>
      <c r="F80"/>
      <c r="G80"/>
      <c r="H80"/>
      <c r="I80"/>
      <c r="J80"/>
      <c r="K80"/>
      <c r="L80"/>
    </row>
    <row r="81" spans="4:12" ht="15" x14ac:dyDescent="0.25">
      <c r="D81"/>
      <c r="E81"/>
      <c r="F81"/>
      <c r="G81"/>
      <c r="H81"/>
      <c r="I81"/>
      <c r="J81"/>
      <c r="K81"/>
      <c r="L81"/>
    </row>
    <row r="82" spans="4:12" ht="15" x14ac:dyDescent="0.25">
      <c r="D82"/>
      <c r="E82"/>
      <c r="F82"/>
      <c r="G82"/>
      <c r="H82"/>
      <c r="I82"/>
      <c r="J82"/>
      <c r="K82"/>
      <c r="L82"/>
    </row>
    <row r="83" spans="4:12" ht="15" x14ac:dyDescent="0.25">
      <c r="D83"/>
      <c r="E83"/>
      <c r="F83"/>
      <c r="G83"/>
      <c r="H83"/>
      <c r="I83"/>
      <c r="J83"/>
      <c r="K83"/>
      <c r="L83"/>
    </row>
    <row r="84" spans="4:12" ht="15" x14ac:dyDescent="0.25">
      <c r="D84"/>
      <c r="E84"/>
      <c r="F84"/>
      <c r="G84"/>
      <c r="H84"/>
      <c r="I84"/>
      <c r="J84"/>
      <c r="K84"/>
      <c r="L84"/>
    </row>
    <row r="85" spans="4:12" ht="15" x14ac:dyDescent="0.25">
      <c r="D85"/>
      <c r="E85"/>
      <c r="F85"/>
      <c r="G85"/>
      <c r="H85"/>
      <c r="I85"/>
      <c r="J85"/>
      <c r="K85"/>
      <c r="L85"/>
    </row>
    <row r="86" spans="4:12" ht="15" x14ac:dyDescent="0.25">
      <c r="D86"/>
      <c r="E86"/>
      <c r="F86"/>
      <c r="G86"/>
      <c r="H86"/>
      <c r="I86"/>
      <c r="J86"/>
      <c r="K86"/>
      <c r="L8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Autorad human-baboon-rhesus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2020-10-21T21:49:36Z</dcterms:modified>
</cp:coreProperties>
</file>