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3.xml" ContentType="application/vnd.openxmlformats-officedocument.drawingml.chartshapes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4.xml" ContentType="application/vnd.openxmlformats-officedocument.drawingml.chartshapes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5.xml" ContentType="application/vnd.openxmlformats-officedocument.drawingml.chartshapes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drawings/drawing6.xml" ContentType="application/vnd.openxmlformats-officedocument.drawingml.chartshapes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4.xml" ContentType="application/vnd.openxmlformats-officedocument.themeOverride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5.xml" ContentType="application/vnd.openxmlformats-officedocument.themeOverride+xml"/>
  <Override PartName="/xl/drawings/drawing8.xml" ContentType="application/vnd.openxmlformats-officedocument.drawingml.chartshapes+xml"/>
  <Override PartName="/xl/charts/chart16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6.xml" ContentType="application/vnd.openxmlformats-officedocument.themeOverride+xml"/>
  <Override PartName="/xl/drawings/drawing9.xml" ContentType="application/vnd.openxmlformats-officedocument.drawingml.chartshapes+xml"/>
  <Override PartName="/xl/charts/chart17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7.xml" ContentType="application/vnd.openxmlformats-officedocument.themeOverride+xml"/>
  <Override PartName="/xl/drawings/drawing10.xml" ContentType="application/vnd.openxmlformats-officedocument.drawingml.chartshapes+xml"/>
  <Override PartName="/xl/charts/chart18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8.xml" ContentType="application/vnd.openxmlformats-officedocument.themeOverrid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9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D:\Ery\WORK\Kousteni_Lab\LCN2 and appetite in non-human primates\WORKING DOCS and FIGURES\ELife\Revised submission\AS SUBMITTED\"/>
    </mc:Choice>
  </mc:AlternateContent>
  <xr:revisionPtr revIDLastSave="0" documentId="13_ncr:1_{435103F3-3FCB-4E48-82A4-828ED04FA100}" xr6:coauthVersionLast="45" xr6:coauthVersionMax="45" xr10:uidLastSave="{00000000-0000-0000-0000-000000000000}"/>
  <bookViews>
    <workbookView xWindow="-120" yWindow="-120" windowWidth="29040" windowHeight="15840" tabRatio="826" firstSheet="4" activeTab="4" xr2:uid="{00000000-000D-0000-FFFF-FFFF00000000}"/>
  </bookViews>
  <sheets>
    <sheet name="Cumulative (from %)" sheetId="8" state="hidden" r:id="rId1"/>
    <sheet name="Cumulative (from grams)" sheetId="14" state="hidden" r:id="rId2"/>
    <sheet name="autoradiography " sheetId="10" state="hidden" r:id="rId3"/>
    <sheet name="Blandine's obese" sheetId="11" state="hidden" r:id="rId4"/>
    <sheet name="Vervet monkeys-appetite study" sheetId="19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9" l="1"/>
  <c r="G30" i="19"/>
  <c r="H30" i="19"/>
  <c r="E30" i="19"/>
  <c r="F30" i="19"/>
  <c r="D30" i="19"/>
  <c r="E34" i="19" s="1"/>
  <c r="E35" i="19" l="1"/>
  <c r="H31" i="19"/>
  <c r="D35" i="19" s="1"/>
  <c r="E31" i="19"/>
  <c r="D34" i="19" s="1"/>
  <c r="F17" i="19" l="1"/>
  <c r="H17" i="19" s="1"/>
  <c r="I8" i="19"/>
  <c r="H8" i="19"/>
  <c r="G8" i="19"/>
  <c r="F8" i="19"/>
  <c r="E8" i="19"/>
  <c r="D8" i="19"/>
  <c r="H6" i="19"/>
  <c r="E6" i="19"/>
  <c r="H4" i="19"/>
  <c r="E4" i="19"/>
  <c r="H9" i="19" l="1"/>
  <c r="D13" i="19" s="1"/>
  <c r="E13" i="19"/>
  <c r="E9" i="19"/>
  <c r="D12" i="19" s="1"/>
  <c r="E12" i="19"/>
  <c r="F22" i="19" l="1"/>
  <c r="H22" i="19" s="1"/>
  <c r="F21" i="19"/>
  <c r="H21" i="19" s="1"/>
  <c r="F20" i="19"/>
  <c r="H20" i="19" s="1"/>
  <c r="F19" i="19"/>
  <c r="H19" i="19" s="1"/>
  <c r="F18" i="19"/>
  <c r="H18" i="19" s="1"/>
  <c r="Q45" i="8" l="1"/>
  <c r="P45" i="8"/>
  <c r="R58" i="8"/>
  <c r="Q58" i="8"/>
  <c r="P58" i="8"/>
  <c r="R57" i="8"/>
  <c r="Q57" i="8"/>
  <c r="P57" i="8"/>
  <c r="U49" i="8" s="1"/>
  <c r="R56" i="8"/>
  <c r="Q56" i="8"/>
  <c r="W48" i="8" s="1"/>
  <c r="P56" i="8"/>
  <c r="R55" i="8"/>
  <c r="Q55" i="8"/>
  <c r="P55" i="8"/>
  <c r="R54" i="8"/>
  <c r="Q54" i="8"/>
  <c r="P54" i="8"/>
  <c r="U46" i="8" s="1"/>
  <c r="Q53" i="8"/>
  <c r="W45" i="8" s="1"/>
  <c r="P53" i="8"/>
  <c r="W50" i="8"/>
  <c r="Q50" i="8"/>
  <c r="V50" i="8"/>
  <c r="U50" i="8"/>
  <c r="P50" i="8"/>
  <c r="T50" i="8"/>
  <c r="W49" i="8"/>
  <c r="Q49" i="8"/>
  <c r="V49" i="8"/>
  <c r="P49" i="8"/>
  <c r="T49" i="8"/>
  <c r="Q48" i="8"/>
  <c r="V48" i="8"/>
  <c r="U48" i="8"/>
  <c r="P48" i="8"/>
  <c r="T48" i="8"/>
  <c r="W47" i="8"/>
  <c r="Q47" i="8"/>
  <c r="V47" i="8"/>
  <c r="U47" i="8"/>
  <c r="P47" i="8"/>
  <c r="T47" i="8" s="1"/>
  <c r="W46" i="8"/>
  <c r="Q46" i="8"/>
  <c r="V46" i="8"/>
  <c r="P46" i="8"/>
  <c r="T46" i="8" s="1"/>
  <c r="V45" i="8"/>
  <c r="U45" i="8"/>
  <c r="T45" i="8"/>
  <c r="AJ87" i="14"/>
  <c r="AE88" i="14"/>
  <c r="AJ86" i="14"/>
  <c r="J35" i="8"/>
  <c r="K35" i="8"/>
  <c r="R36" i="8" s="1"/>
  <c r="L35" i="8"/>
  <c r="J36" i="8"/>
  <c r="T37" i="8" s="1"/>
  <c r="K36" i="8"/>
  <c r="K37" i="8" s="1"/>
  <c r="K38" i="8" s="1"/>
  <c r="K39" i="8" s="1"/>
  <c r="L36" i="8"/>
  <c r="L37" i="8" s="1"/>
  <c r="L38" i="8" s="1"/>
  <c r="L39" i="8" s="1"/>
  <c r="T35" i="8"/>
  <c r="M35" i="8"/>
  <c r="S36" i="8" s="1"/>
  <c r="N35" i="8"/>
  <c r="N36" i="8" s="1"/>
  <c r="N37" i="8" s="1"/>
  <c r="N38" i="8" s="1"/>
  <c r="N39" i="8" s="1"/>
  <c r="O35" i="8"/>
  <c r="O36" i="8"/>
  <c r="O37" i="8" s="1"/>
  <c r="O38" i="8" s="1"/>
  <c r="O39" i="8" s="1"/>
  <c r="S35" i="8"/>
  <c r="M28" i="8"/>
  <c r="M29" i="8"/>
  <c r="M30" i="8" s="1"/>
  <c r="N28" i="8"/>
  <c r="N29" i="8"/>
  <c r="N30" i="8" s="1"/>
  <c r="N31" i="8" s="1"/>
  <c r="N32" i="8" s="1"/>
  <c r="O28" i="8"/>
  <c r="O29" i="8" s="1"/>
  <c r="O30" i="8" s="1"/>
  <c r="O31" i="8" s="1"/>
  <c r="O32" i="8" s="1"/>
  <c r="J28" i="8"/>
  <c r="J29" i="8"/>
  <c r="J30" i="8" s="1"/>
  <c r="K28" i="8"/>
  <c r="K29" i="8"/>
  <c r="K30" i="8" s="1"/>
  <c r="K31" i="8" s="1"/>
  <c r="K32" i="8" s="1"/>
  <c r="L28" i="8"/>
  <c r="L29" i="8" s="1"/>
  <c r="L30" i="8" s="1"/>
  <c r="L31" i="8" s="1"/>
  <c r="L32" i="8" s="1"/>
  <c r="U28" i="8"/>
  <c r="T28" i="8"/>
  <c r="S28" i="8"/>
  <c r="M21" i="8"/>
  <c r="M22" i="8"/>
  <c r="N21" i="8"/>
  <c r="N22" i="8" s="1"/>
  <c r="O21" i="8"/>
  <c r="O22" i="8"/>
  <c r="O23" i="8" s="1"/>
  <c r="O24" i="8" s="1"/>
  <c r="O25" i="8" s="1"/>
  <c r="M23" i="8"/>
  <c r="J21" i="8"/>
  <c r="Q21" i="8" s="1"/>
  <c r="J22" i="8"/>
  <c r="K21" i="8"/>
  <c r="K22" i="8"/>
  <c r="K23" i="8" s="1"/>
  <c r="K24" i="8" s="1"/>
  <c r="K25" i="8" s="1"/>
  <c r="L21" i="8"/>
  <c r="L22" i="8" s="1"/>
  <c r="L23" i="8" s="1"/>
  <c r="L24" i="8" s="1"/>
  <c r="L25" i="8" s="1"/>
  <c r="S21" i="8"/>
  <c r="N4" i="8"/>
  <c r="V4" i="8"/>
  <c r="V5" i="8" s="1"/>
  <c r="O4" i="8"/>
  <c r="W4" i="8"/>
  <c r="W5" i="8" s="1"/>
  <c r="W6" i="8" s="1"/>
  <c r="W7" i="8" s="1"/>
  <c r="W8" i="8" s="1"/>
  <c r="P4" i="8"/>
  <c r="X4" i="8" s="1"/>
  <c r="K4" i="8"/>
  <c r="S4" i="8"/>
  <c r="L4" i="8"/>
  <c r="T4" i="8" s="1"/>
  <c r="M4" i="8"/>
  <c r="U4" i="8"/>
  <c r="U5" i="8" s="1"/>
  <c r="U6" i="8" s="1"/>
  <c r="U7" i="8" s="1"/>
  <c r="U8" i="8" s="1"/>
  <c r="N5" i="8"/>
  <c r="N6" i="8"/>
  <c r="N7" i="8"/>
  <c r="N8" i="8"/>
  <c r="O5" i="8"/>
  <c r="O6" i="8"/>
  <c r="O7" i="8"/>
  <c r="O8" i="8"/>
  <c r="P5" i="8"/>
  <c r="P6" i="8"/>
  <c r="P7" i="8"/>
  <c r="P8" i="8"/>
  <c r="K5" i="8"/>
  <c r="S5" i="8"/>
  <c r="S6" i="8" s="1"/>
  <c r="K6" i="8"/>
  <c r="K7" i="8"/>
  <c r="K8" i="8"/>
  <c r="L5" i="8"/>
  <c r="L6" i="8"/>
  <c r="L7" i="8"/>
  <c r="L8" i="8"/>
  <c r="M5" i="8"/>
  <c r="M6" i="8"/>
  <c r="M7" i="8"/>
  <c r="M8" i="8"/>
  <c r="AD3" i="8"/>
  <c r="AC3" i="8"/>
  <c r="AB3" i="8"/>
  <c r="AA3" i="8"/>
  <c r="Y94" i="14"/>
  <c r="Y88" i="14"/>
  <c r="X94" i="14" s="1"/>
  <c r="AE87" i="14"/>
  <c r="Y93" i="14"/>
  <c r="Y87" i="14"/>
  <c r="X93" i="14" s="1"/>
  <c r="AD88" i="14"/>
  <c r="Y92" i="14" s="1"/>
  <c r="X88" i="14"/>
  <c r="X92" i="14"/>
  <c r="AD87" i="14"/>
  <c r="Y91" i="14"/>
  <c r="X87" i="14"/>
  <c r="X91" i="14" s="1"/>
  <c r="AJ85" i="14"/>
  <c r="F84" i="14"/>
  <c r="C84" i="14"/>
  <c r="F83" i="14"/>
  <c r="C83" i="14"/>
  <c r="O81" i="14"/>
  <c r="J81" i="14"/>
  <c r="M81" i="14" s="1"/>
  <c r="AF81" i="14" s="1"/>
  <c r="K81" i="14"/>
  <c r="L81" i="14"/>
  <c r="AA81" i="14" s="1"/>
  <c r="P81" i="14"/>
  <c r="AE81" i="14" s="1"/>
  <c r="R81" i="14"/>
  <c r="O80" i="14"/>
  <c r="AD80" i="14" s="1"/>
  <c r="P80" i="14"/>
  <c r="R80" i="14"/>
  <c r="J80" i="14"/>
  <c r="K80" i="14"/>
  <c r="Z80" i="14" s="1"/>
  <c r="L80" i="14"/>
  <c r="M80" i="14"/>
  <c r="AE80" i="14" s="1"/>
  <c r="AF80" i="14"/>
  <c r="AA80" i="14"/>
  <c r="N81" i="14"/>
  <c r="U80" i="14"/>
  <c r="N80" i="14"/>
  <c r="F79" i="14"/>
  <c r="C79" i="14"/>
  <c r="F78" i="14"/>
  <c r="C78" i="14"/>
  <c r="Z64" i="14" s="1"/>
  <c r="O74" i="14"/>
  <c r="T74" i="14" s="1"/>
  <c r="E68" i="14"/>
  <c r="J74" i="14" s="1"/>
  <c r="F68" i="14"/>
  <c r="K74" i="14" s="1"/>
  <c r="G68" i="14"/>
  <c r="L74" i="14" s="1"/>
  <c r="P74" i="14"/>
  <c r="R74" i="14"/>
  <c r="O73" i="14"/>
  <c r="P73" i="14"/>
  <c r="R73" i="14"/>
  <c r="F75" i="14"/>
  <c r="C75" i="14"/>
  <c r="AA67" i="14" s="1"/>
  <c r="B68" i="14"/>
  <c r="J73" i="14"/>
  <c r="N73" i="14" s="1"/>
  <c r="C68" i="14"/>
  <c r="K73" i="14"/>
  <c r="D68" i="14"/>
  <c r="L73" i="14"/>
  <c r="F74" i="14"/>
  <c r="AA64" i="14" s="1"/>
  <c r="C74" i="14"/>
  <c r="AA65" i="14" s="1"/>
  <c r="S73" i="14"/>
  <c r="U73" i="14"/>
  <c r="T73" i="14"/>
  <c r="C70" i="14"/>
  <c r="F69" i="14"/>
  <c r="Y65" i="14" s="1"/>
  <c r="AF65" i="14" s="1"/>
  <c r="C69" i="14"/>
  <c r="Y64" i="14" s="1"/>
  <c r="AB67" i="14"/>
  <c r="Z67" i="14"/>
  <c r="AB66" i="14"/>
  <c r="AA66" i="14"/>
  <c r="Z66" i="14"/>
  <c r="Y66" i="14"/>
  <c r="AB65" i="14"/>
  <c r="AH65" i="14" s="1"/>
  <c r="Z65" i="14"/>
  <c r="AB64" i="14"/>
  <c r="AH64" i="14" s="1"/>
  <c r="F56" i="14"/>
  <c r="F58" i="14" s="1"/>
  <c r="G56" i="14"/>
  <c r="H56" i="14"/>
  <c r="C59" i="14" s="1"/>
  <c r="C56" i="14"/>
  <c r="C58" i="14" s="1"/>
  <c r="D56" i="14"/>
  <c r="E56" i="14"/>
  <c r="N52" i="14"/>
  <c r="N53" i="14" s="1"/>
  <c r="O52" i="14"/>
  <c r="O53" i="14"/>
  <c r="O54" i="14" s="1"/>
  <c r="O55" i="14" s="1"/>
  <c r="O56" i="14" s="1"/>
  <c r="P52" i="14"/>
  <c r="P53" i="14" s="1"/>
  <c r="P54" i="14" s="1"/>
  <c r="P55" i="14" s="1"/>
  <c r="P56" i="14" s="1"/>
  <c r="K52" i="14"/>
  <c r="K53" i="14" s="1"/>
  <c r="L52" i="14"/>
  <c r="L53" i="14"/>
  <c r="L54" i="14" s="1"/>
  <c r="L55" i="14" s="1"/>
  <c r="L56" i="14" s="1"/>
  <c r="M52" i="14"/>
  <c r="M53" i="14" s="1"/>
  <c r="M54" i="14" s="1"/>
  <c r="M55" i="14" s="1"/>
  <c r="M56" i="14" s="1"/>
  <c r="AN53" i="14"/>
  <c r="AM53" i="14"/>
  <c r="AL53" i="14"/>
  <c r="AN52" i="14"/>
  <c r="AM52" i="14"/>
  <c r="AL52" i="14"/>
  <c r="W52" i="14"/>
  <c r="AN51" i="14"/>
  <c r="AM51" i="14"/>
  <c r="AL51" i="14"/>
  <c r="W51" i="14"/>
  <c r="V51" i="14"/>
  <c r="U51" i="14"/>
  <c r="T51" i="14"/>
  <c r="R51" i="14"/>
  <c r="AN50" i="14"/>
  <c r="AM50" i="14"/>
  <c r="AS42" i="14" s="1"/>
  <c r="AL50" i="14"/>
  <c r="AN49" i="14"/>
  <c r="AM49" i="14"/>
  <c r="AL49" i="14"/>
  <c r="AQ41" i="14" s="1"/>
  <c r="AM48" i="14"/>
  <c r="AL48" i="14"/>
  <c r="F46" i="14"/>
  <c r="G46" i="14"/>
  <c r="H46" i="14"/>
  <c r="F48" i="14"/>
  <c r="C46" i="14"/>
  <c r="C48" i="14" s="1"/>
  <c r="D46" i="14"/>
  <c r="E46" i="14"/>
  <c r="F47" i="14"/>
  <c r="C47" i="14"/>
  <c r="N42" i="14"/>
  <c r="N43" i="14"/>
  <c r="N44" i="14" s="1"/>
  <c r="O42" i="14"/>
  <c r="O43" i="14"/>
  <c r="O44" i="14" s="1"/>
  <c r="O45" i="14" s="1"/>
  <c r="O46" i="14" s="1"/>
  <c r="P42" i="14"/>
  <c r="U42" i="14" s="1"/>
  <c r="P43" i="14"/>
  <c r="P44" i="14" s="1"/>
  <c r="P45" i="14" s="1"/>
  <c r="P46" i="14" s="1"/>
  <c r="K42" i="14"/>
  <c r="K43" i="14"/>
  <c r="K44" i="14" s="1"/>
  <c r="L42" i="14"/>
  <c r="L43" i="14"/>
  <c r="L44" i="14" s="1"/>
  <c r="L45" i="14" s="1"/>
  <c r="L46" i="14" s="1"/>
  <c r="M42" i="14"/>
  <c r="M43" i="14"/>
  <c r="M44" i="14" s="1"/>
  <c r="M45" i="14" s="1"/>
  <c r="M46" i="14" s="1"/>
  <c r="AS45" i="14"/>
  <c r="AM45" i="14"/>
  <c r="AR45" i="14"/>
  <c r="AQ45" i="14"/>
  <c r="AL45" i="14"/>
  <c r="AP45" i="14" s="1"/>
  <c r="AS44" i="14"/>
  <c r="AM44" i="14"/>
  <c r="AR44" i="14" s="1"/>
  <c r="AQ44" i="14"/>
  <c r="AL44" i="14"/>
  <c r="AP44" i="14"/>
  <c r="AS43" i="14"/>
  <c r="AM43" i="14"/>
  <c r="AR43" i="14"/>
  <c r="AQ43" i="14"/>
  <c r="AL43" i="14"/>
  <c r="AP43" i="14"/>
  <c r="U43" i="14"/>
  <c r="AM42" i="14"/>
  <c r="AR42" i="14"/>
  <c r="AQ42" i="14"/>
  <c r="AL42" i="14"/>
  <c r="AP42" i="14"/>
  <c r="W42" i="14"/>
  <c r="V42" i="14"/>
  <c r="T42" i="14"/>
  <c r="R42" i="14"/>
  <c r="AS41" i="14"/>
  <c r="AM41" i="14"/>
  <c r="AR41" i="14"/>
  <c r="AL41" i="14"/>
  <c r="AP41" i="14" s="1"/>
  <c r="W41" i="14"/>
  <c r="V41" i="14"/>
  <c r="U41" i="14"/>
  <c r="T41" i="14"/>
  <c r="R41" i="14"/>
  <c r="AS40" i="14"/>
  <c r="AM40" i="14"/>
  <c r="AR40" i="14" s="1"/>
  <c r="AQ40" i="14"/>
  <c r="AL40" i="14"/>
  <c r="AP40" i="14" s="1"/>
  <c r="F37" i="14"/>
  <c r="G37" i="14"/>
  <c r="F39" i="14" s="1"/>
  <c r="H37" i="14"/>
  <c r="C37" i="14"/>
  <c r="D37" i="14"/>
  <c r="E37" i="14"/>
  <c r="C40" i="14" s="1"/>
  <c r="C38" i="14"/>
  <c r="N32" i="14"/>
  <c r="W32" i="14" s="1"/>
  <c r="N33" i="14"/>
  <c r="N34" i="14" s="1"/>
  <c r="O32" i="14"/>
  <c r="O33" i="14" s="1"/>
  <c r="P32" i="14"/>
  <c r="P33" i="14"/>
  <c r="P34" i="14"/>
  <c r="P35" i="14" s="1"/>
  <c r="P36" i="14" s="1"/>
  <c r="K32" i="14"/>
  <c r="K33" i="14"/>
  <c r="L32" i="14"/>
  <c r="V32" i="14" s="1"/>
  <c r="M32" i="14"/>
  <c r="M33" i="14"/>
  <c r="M34" i="14"/>
  <c r="M35" i="14" s="1"/>
  <c r="M36" i="14" s="1"/>
  <c r="U32" i="14"/>
  <c r="T32" i="14"/>
  <c r="W31" i="14"/>
  <c r="V31" i="14"/>
  <c r="U31" i="14"/>
  <c r="T31" i="14"/>
  <c r="R31" i="14"/>
  <c r="K5" i="14"/>
  <c r="C31" i="14" s="1"/>
  <c r="F6" i="14"/>
  <c r="F29" i="14" s="1"/>
  <c r="G6" i="14"/>
  <c r="F7" i="14" s="1"/>
  <c r="H6" i="14"/>
  <c r="F15" i="14"/>
  <c r="F17" i="14" s="1"/>
  <c r="G15" i="14"/>
  <c r="H15" i="14"/>
  <c r="F24" i="14"/>
  <c r="F26" i="14" s="1"/>
  <c r="G24" i="14"/>
  <c r="H24" i="14"/>
  <c r="F30" i="14"/>
  <c r="C6" i="14"/>
  <c r="D6" i="14"/>
  <c r="C8" i="14" s="1"/>
  <c r="E6" i="14"/>
  <c r="C15" i="14"/>
  <c r="D15" i="14"/>
  <c r="C30" i="14" s="1"/>
  <c r="E15" i="14"/>
  <c r="C24" i="14"/>
  <c r="D24" i="14"/>
  <c r="C25" i="14" s="1"/>
  <c r="E24" i="14"/>
  <c r="F25" i="14"/>
  <c r="F16" i="14"/>
  <c r="N4" i="14"/>
  <c r="V4" i="14" s="1"/>
  <c r="N5" i="14"/>
  <c r="N6" i="14"/>
  <c r="N7" i="14"/>
  <c r="N8" i="14"/>
  <c r="O4" i="14"/>
  <c r="W4" i="14" s="1"/>
  <c r="W5" i="14" s="1"/>
  <c r="W6" i="14" s="1"/>
  <c r="W7" i="14" s="1"/>
  <c r="W8" i="14" s="1"/>
  <c r="O5" i="14"/>
  <c r="O6" i="14"/>
  <c r="O7" i="14"/>
  <c r="O8" i="14"/>
  <c r="P4" i="14"/>
  <c r="X4" i="14"/>
  <c r="X5" i="14" s="1"/>
  <c r="X6" i="14" s="1"/>
  <c r="X7" i="14" s="1"/>
  <c r="X8" i="14" s="1"/>
  <c r="P5" i="14"/>
  <c r="P6" i="14"/>
  <c r="P7" i="14"/>
  <c r="P8" i="14"/>
  <c r="K4" i="14"/>
  <c r="S4" i="14"/>
  <c r="S5" i="14" s="1"/>
  <c r="K6" i="14"/>
  <c r="K7" i="14"/>
  <c r="K8" i="14"/>
  <c r="L4" i="14"/>
  <c r="T4" i="14" s="1"/>
  <c r="T5" i="14" s="1"/>
  <c r="T6" i="14" s="1"/>
  <c r="T7" i="14" s="1"/>
  <c r="T8" i="14" s="1"/>
  <c r="L5" i="14"/>
  <c r="L6" i="14"/>
  <c r="L7" i="14"/>
  <c r="L8" i="14"/>
  <c r="M4" i="14"/>
  <c r="U4" i="14" s="1"/>
  <c r="U5" i="14" s="1"/>
  <c r="U6" i="14" s="1"/>
  <c r="U7" i="14" s="1"/>
  <c r="U8" i="14" s="1"/>
  <c r="M5" i="14"/>
  <c r="M6" i="14"/>
  <c r="M7" i="14"/>
  <c r="M8" i="14"/>
  <c r="F8" i="14"/>
  <c r="C7" i="14"/>
  <c r="AD3" i="14"/>
  <c r="AC3" i="14"/>
  <c r="AB3" i="14"/>
  <c r="AA3" i="14"/>
  <c r="E6" i="11"/>
  <c r="E7" i="11"/>
  <c r="D7" i="11"/>
  <c r="D6" i="11"/>
  <c r="C7" i="11"/>
  <c r="C6" i="11"/>
  <c r="I4" i="11"/>
  <c r="J4" i="11"/>
  <c r="K4" i="11"/>
  <c r="H4" i="11"/>
  <c r="I3" i="11"/>
  <c r="J3" i="11"/>
  <c r="K3" i="11"/>
  <c r="H3" i="11"/>
  <c r="Q28" i="8"/>
  <c r="R28" i="8"/>
  <c r="D6" i="10"/>
  <c r="E6" i="10"/>
  <c r="D5" i="10"/>
  <c r="E5" i="10" s="1"/>
  <c r="D4" i="10"/>
  <c r="E4" i="10" s="1"/>
  <c r="R21" i="8"/>
  <c r="Q36" i="8"/>
  <c r="C49" i="14"/>
  <c r="U21" i="8"/>
  <c r="N54" i="14" l="1"/>
  <c r="U53" i="14"/>
  <c r="W53" i="14"/>
  <c r="AG80" i="14"/>
  <c r="AM79" i="14" s="1"/>
  <c r="AH80" i="14"/>
  <c r="AM81" i="14" s="1"/>
  <c r="J31" i="8"/>
  <c r="U30" i="8"/>
  <c r="Q30" i="8"/>
  <c r="S30" i="8"/>
  <c r="K45" i="14"/>
  <c r="V44" i="14"/>
  <c r="T44" i="14"/>
  <c r="R44" i="14"/>
  <c r="AF64" i="14"/>
  <c r="AB4" i="8"/>
  <c r="X5" i="8"/>
  <c r="X6" i="8" s="1"/>
  <c r="X7" i="8" s="1"/>
  <c r="X8" i="8" s="1"/>
  <c r="Q22" i="8"/>
  <c r="N45" i="14"/>
  <c r="W44" i="14"/>
  <c r="U44" i="14"/>
  <c r="U74" i="14"/>
  <c r="M74" i="14"/>
  <c r="AD74" i="14" s="1"/>
  <c r="N74" i="14"/>
  <c r="T22" i="8"/>
  <c r="R22" i="8"/>
  <c r="N23" i="8"/>
  <c r="AA5" i="14"/>
  <c r="Y5" i="14"/>
  <c r="S6" i="14"/>
  <c r="AC5" i="14"/>
  <c r="Z81" i="14"/>
  <c r="AB5" i="8"/>
  <c r="AD5" i="8"/>
  <c r="Y5" i="8"/>
  <c r="V6" i="8"/>
  <c r="U34" i="14"/>
  <c r="N35" i="14"/>
  <c r="M31" i="8"/>
  <c r="T30" i="8"/>
  <c r="R30" i="8"/>
  <c r="U33" i="14"/>
  <c r="O34" i="14"/>
  <c r="O35" i="14" s="1"/>
  <c r="O36" i="14" s="1"/>
  <c r="W33" i="14"/>
  <c r="V53" i="14"/>
  <c r="K54" i="14"/>
  <c r="T53" i="14"/>
  <c r="R53" i="14"/>
  <c r="V5" i="14"/>
  <c r="AD4" i="14"/>
  <c r="AB4" i="14"/>
  <c r="AD81" i="14"/>
  <c r="S7" i="8"/>
  <c r="AA4" i="8"/>
  <c r="T5" i="8"/>
  <c r="AC4" i="8"/>
  <c r="Y4" i="8"/>
  <c r="Y4" i="14"/>
  <c r="C9" i="14"/>
  <c r="C26" i="14"/>
  <c r="R32" i="14"/>
  <c r="L33" i="14"/>
  <c r="F38" i="14"/>
  <c r="V43" i="14"/>
  <c r="C57" i="14"/>
  <c r="M73" i="14"/>
  <c r="T80" i="14"/>
  <c r="S29" i="8"/>
  <c r="T36" i="8"/>
  <c r="AA4" i="14"/>
  <c r="C16" i="14"/>
  <c r="C39" i="14"/>
  <c r="W43" i="14"/>
  <c r="F57" i="14"/>
  <c r="F70" i="14"/>
  <c r="Y67" i="14" s="1"/>
  <c r="S74" i="14"/>
  <c r="V73" i="14" s="1"/>
  <c r="O75" i="14"/>
  <c r="S81" i="14"/>
  <c r="J23" i="8"/>
  <c r="T21" i="8"/>
  <c r="M24" i="8"/>
  <c r="T29" i="8"/>
  <c r="C27" i="14"/>
  <c r="Y73" i="14"/>
  <c r="T81" i="14"/>
  <c r="Y80" i="14"/>
  <c r="AD4" i="8"/>
  <c r="S22" i="8"/>
  <c r="U29" i="8"/>
  <c r="M36" i="8"/>
  <c r="R37" i="8"/>
  <c r="AC4" i="14"/>
  <c r="C17" i="14"/>
  <c r="C29" i="14"/>
  <c r="R52" i="14"/>
  <c r="S80" i="14"/>
  <c r="U81" i="14"/>
  <c r="J37" i="8"/>
  <c r="U22" i="8"/>
  <c r="K34" i="14"/>
  <c r="T52" i="14"/>
  <c r="O82" i="14"/>
  <c r="Y81" i="14"/>
  <c r="Q29" i="8"/>
  <c r="C18" i="14"/>
  <c r="R43" i="14"/>
  <c r="U52" i="14"/>
  <c r="R29" i="8"/>
  <c r="T43" i="14"/>
  <c r="V52" i="14"/>
  <c r="S31" i="8" l="1"/>
  <c r="J32" i="8"/>
  <c r="Q31" i="8"/>
  <c r="U31" i="8"/>
  <c r="AB73" i="14"/>
  <c r="AL72" i="14" s="1"/>
  <c r="AB5" i="14"/>
  <c r="V6" i="14"/>
  <c r="AD5" i="14"/>
  <c r="AD6" i="8"/>
  <c r="AB6" i="8"/>
  <c r="V7" i="8"/>
  <c r="M37" i="8"/>
  <c r="Q37" i="8"/>
  <c r="S37" i="8"/>
  <c r="AE73" i="14"/>
  <c r="AF73" i="14"/>
  <c r="AD73" i="14"/>
  <c r="Z73" i="14"/>
  <c r="R31" i="8"/>
  <c r="T31" i="8"/>
  <c r="M32" i="8"/>
  <c r="AF74" i="14"/>
  <c r="S8" i="8"/>
  <c r="V54" i="14"/>
  <c r="K55" i="14"/>
  <c r="T54" i="14"/>
  <c r="R54" i="14"/>
  <c r="AA74" i="14"/>
  <c r="R23" i="8"/>
  <c r="N24" i="8"/>
  <c r="N25" i="8" s="1"/>
  <c r="AH81" i="14"/>
  <c r="AM82" i="14" s="1"/>
  <c r="AG81" i="14"/>
  <c r="AM80" i="14" s="1"/>
  <c r="W35" i="14"/>
  <c r="N36" i="14"/>
  <c r="U35" i="14"/>
  <c r="U45" i="14"/>
  <c r="N46" i="14"/>
  <c r="W45" i="14"/>
  <c r="AA73" i="14"/>
  <c r="AC73" i="14" s="1"/>
  <c r="AL74" i="14" s="1"/>
  <c r="S23" i="8"/>
  <c r="J24" i="8"/>
  <c r="U23" i="8"/>
  <c r="Q23" i="8"/>
  <c r="Z74" i="14"/>
  <c r="AE74" i="14"/>
  <c r="AG74" i="14" s="1"/>
  <c r="AM73" i="14" s="1"/>
  <c r="V45" i="14"/>
  <c r="K46" i="14"/>
  <c r="T45" i="14"/>
  <c r="R45" i="14"/>
  <c r="V34" i="14"/>
  <c r="K35" i="14"/>
  <c r="R38" i="8"/>
  <c r="T38" i="8"/>
  <c r="J38" i="8"/>
  <c r="AB80" i="14"/>
  <c r="AL79" i="14" s="1"/>
  <c r="AC80" i="14"/>
  <c r="AL81" i="14" s="1"/>
  <c r="V80" i="14"/>
  <c r="R33" i="14"/>
  <c r="L34" i="14"/>
  <c r="L35" i="14" s="1"/>
  <c r="L36" i="14" s="1"/>
  <c r="AC5" i="8"/>
  <c r="AA5" i="8"/>
  <c r="T6" i="8"/>
  <c r="W34" i="14"/>
  <c r="T33" i="14"/>
  <c r="T24" i="8"/>
  <c r="R24" i="8"/>
  <c r="M25" i="8"/>
  <c r="AB81" i="14"/>
  <c r="AL80" i="14" s="1"/>
  <c r="AC81" i="14"/>
  <c r="AL82" i="14" s="1"/>
  <c r="V33" i="14"/>
  <c r="T23" i="8"/>
  <c r="AC6" i="14"/>
  <c r="AA6" i="14"/>
  <c r="S7" i="14"/>
  <c r="Y6" i="14"/>
  <c r="Y74" i="14"/>
  <c r="W54" i="14"/>
  <c r="U54" i="14"/>
  <c r="N55" i="14"/>
  <c r="U24" i="8" l="1"/>
  <c r="Q24" i="8"/>
  <c r="S24" i="8"/>
  <c r="J25" i="8"/>
  <c r="K56" i="14"/>
  <c r="V55" i="14"/>
  <c r="T55" i="14"/>
  <c r="R55" i="14"/>
  <c r="Q38" i="8"/>
  <c r="S38" i="8"/>
  <c r="M38" i="8"/>
  <c r="R32" i="8"/>
  <c r="T32" i="8"/>
  <c r="T7" i="8"/>
  <c r="Y6" i="8"/>
  <c r="AC6" i="8"/>
  <c r="AA6" i="8"/>
  <c r="V8" i="8"/>
  <c r="AD7" i="8"/>
  <c r="AB7" i="8"/>
  <c r="R39" i="8"/>
  <c r="T39" i="8"/>
  <c r="J39" i="8"/>
  <c r="R46" i="14"/>
  <c r="T46" i="14"/>
  <c r="V46" i="14"/>
  <c r="W55" i="14"/>
  <c r="N56" i="14"/>
  <c r="U55" i="14"/>
  <c r="AC74" i="14"/>
  <c r="AL75" i="14" s="1"/>
  <c r="AB74" i="14"/>
  <c r="AL73" i="14" s="1"/>
  <c r="AH73" i="14"/>
  <c r="AM74" i="14" s="1"/>
  <c r="AI73" i="14"/>
  <c r="AG73" i="14"/>
  <c r="AM72" i="14" s="1"/>
  <c r="Q32" i="8"/>
  <c r="U32" i="8"/>
  <c r="S32" i="8"/>
  <c r="R25" i="8"/>
  <c r="T25" i="8"/>
  <c r="R34" i="14"/>
  <c r="W46" i="14"/>
  <c r="U46" i="14"/>
  <c r="AA7" i="14"/>
  <c r="AC7" i="14"/>
  <c r="Y7" i="14"/>
  <c r="S8" i="14"/>
  <c r="T34" i="14"/>
  <c r="AD6" i="14"/>
  <c r="AB6" i="14"/>
  <c r="V7" i="14"/>
  <c r="AH74" i="14"/>
  <c r="AM75" i="14" s="1"/>
  <c r="U36" i="14"/>
  <c r="W36" i="14"/>
  <c r="K36" i="14"/>
  <c r="V35" i="14"/>
  <c r="R35" i="14"/>
  <c r="T35" i="14"/>
  <c r="T8" i="8" l="1"/>
  <c r="AA7" i="8"/>
  <c r="Y7" i="8"/>
  <c r="AC7" i="8"/>
  <c r="V8" i="14"/>
  <c r="AD7" i="14"/>
  <c r="AB7" i="14"/>
  <c r="T56" i="14"/>
  <c r="R56" i="14"/>
  <c r="V56" i="14"/>
  <c r="R40" i="8"/>
  <c r="T40" i="8"/>
  <c r="U56" i="14"/>
  <c r="W56" i="14"/>
  <c r="S25" i="8"/>
  <c r="U25" i="8"/>
  <c r="Q25" i="8"/>
  <c r="AC8" i="14"/>
  <c r="AA8" i="14"/>
  <c r="Y8" i="14"/>
  <c r="M39" i="8"/>
  <c r="S39" i="8"/>
  <c r="Q39" i="8"/>
  <c r="AD8" i="8"/>
  <c r="AB8" i="8"/>
  <c r="T36" i="14"/>
  <c r="R36" i="14"/>
  <c r="V36" i="14"/>
  <c r="Q40" i="8" l="1"/>
  <c r="S40" i="8"/>
  <c r="AB8" i="14"/>
  <c r="AD8" i="14"/>
  <c r="Y8" i="8"/>
  <c r="AC8" i="8"/>
  <c r="AA8" i="8"/>
</calcChain>
</file>

<file path=xl/sharedStrings.xml><?xml version="1.0" encoding="utf-8"?>
<sst xmlns="http://schemas.openxmlformats.org/spreadsheetml/2006/main" count="389" uniqueCount="128">
  <si>
    <t>LCN2</t>
  </si>
  <si>
    <t>Saline</t>
  </si>
  <si>
    <t>rh-LCN2</t>
  </si>
  <si>
    <t>Week</t>
  </si>
  <si>
    <t>Date</t>
  </si>
  <si>
    <t>ID: 1126</t>
  </si>
  <si>
    <t>ID: 1869</t>
  </si>
  <si>
    <t>ID: 2065</t>
  </si>
  <si>
    <t>ID: 1285</t>
  </si>
  <si>
    <t>ID: 1951</t>
  </si>
  <si>
    <t>ID: 2079</t>
  </si>
  <si>
    <t>0_PreBase</t>
  </si>
  <si>
    <t>A_Base1a</t>
  </si>
  <si>
    <t>ttest</t>
  </si>
  <si>
    <t>A_Base1b</t>
  </si>
  <si>
    <t>B_Test1</t>
  </si>
  <si>
    <t>Treatment</t>
  </si>
  <si>
    <t>Mean</t>
  </si>
  <si>
    <t>Baseline</t>
  </si>
  <si>
    <t>Max Date</t>
  </si>
  <si>
    <t>B_Baseline</t>
  </si>
  <si>
    <t>D_Test2</t>
  </si>
  <si>
    <t>Base 1</t>
  </si>
  <si>
    <t>Base 2</t>
  </si>
  <si>
    <t>SEM</t>
  </si>
  <si>
    <t>Triglycerides</t>
  </si>
  <si>
    <t>Baseline 1</t>
  </si>
  <si>
    <t>Treatment 1</t>
  </si>
  <si>
    <t>Baseline 3</t>
  </si>
  <si>
    <t>Treatment 2</t>
  </si>
  <si>
    <t>S-SEM</t>
  </si>
  <si>
    <t>L-SEM</t>
  </si>
  <si>
    <t>d1</t>
  </si>
  <si>
    <t>d2</t>
  </si>
  <si>
    <t>d3</t>
  </si>
  <si>
    <t>d4</t>
  </si>
  <si>
    <t>d5</t>
  </si>
  <si>
    <t>Baseline 2</t>
  </si>
  <si>
    <t>Baseline M</t>
  </si>
  <si>
    <t>Treat 1</t>
  </si>
  <si>
    <t>Treat 2</t>
  </si>
  <si>
    <t>Treat 3</t>
  </si>
  <si>
    <t>Treatment week 1</t>
  </si>
  <si>
    <t>Base SEM</t>
  </si>
  <si>
    <t>Treat mean</t>
  </si>
  <si>
    <t>Treat SEM</t>
  </si>
  <si>
    <t>Treatment week 2</t>
  </si>
  <si>
    <t>unpaired ttest</t>
  </si>
  <si>
    <t xml:space="preserve">Human </t>
  </si>
  <si>
    <t>Brain Region</t>
  </si>
  <si>
    <t>Total Binding</t>
  </si>
  <si>
    <r>
      <t xml:space="preserve">Non-Specific Binding (1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 LCN2)</t>
    </r>
  </si>
  <si>
    <t xml:space="preserve">Specific Binding </t>
  </si>
  <si>
    <t xml:space="preserve">Percent Specific Binding </t>
  </si>
  <si>
    <t>Hypothalamus</t>
  </si>
  <si>
    <t>PVN</t>
  </si>
  <si>
    <t>Blank</t>
  </si>
  <si>
    <t>Baboon</t>
  </si>
  <si>
    <t>week 2</t>
  </si>
  <si>
    <t>week 1</t>
  </si>
  <si>
    <t>LCN2(ng/mL)</t>
  </si>
  <si>
    <t>sem</t>
  </si>
  <si>
    <t>Time (min)</t>
  </si>
  <si>
    <t>Average</t>
  </si>
  <si>
    <t>Pre-base</t>
  </si>
  <si>
    <t>Indiv aver</t>
  </si>
  <si>
    <t>Group average</t>
  </si>
  <si>
    <t>Group sem</t>
  </si>
  <si>
    <t>Average of baselines</t>
  </si>
  <si>
    <t>SEM of baselines</t>
  </si>
  <si>
    <t>ttest of baselines</t>
  </si>
  <si>
    <t>Base after washout</t>
  </si>
  <si>
    <t>CROSSOVER</t>
  </si>
  <si>
    <t>PERCENT OF BASELINE</t>
  </si>
  <si>
    <t>COMBINE TREATMENT WEEKS</t>
  </si>
  <si>
    <t>Baseline a.w.</t>
  </si>
  <si>
    <t>BASELINE</t>
  </si>
  <si>
    <t>Prebase</t>
  </si>
  <si>
    <t>TREATMENT WEEK 1</t>
  </si>
  <si>
    <t>Percent of baseline</t>
  </si>
  <si>
    <t>TREATMENT</t>
  </si>
  <si>
    <t>BASELINE AFTER WASHOUT</t>
  </si>
  <si>
    <t>Subject</t>
  </si>
  <si>
    <t>SEM SALINE</t>
  </si>
  <si>
    <t>SEM LCN2</t>
  </si>
  <si>
    <t>SALINE</t>
  </si>
  <si>
    <t>TREATMENT WEEK 2</t>
  </si>
  <si>
    <t>COMBINATION OF TWO WEEKS OF TREATMENT (% BASELINE)</t>
  </si>
  <si>
    <t>BEFORE TREATMENT</t>
  </si>
  <si>
    <t>MEAN SALINE</t>
  </si>
  <si>
    <t>MEAN LCN2</t>
  </si>
  <si>
    <t>days</t>
  </si>
  <si>
    <t>Saline 1</t>
  </si>
  <si>
    <t>Saline 2</t>
  </si>
  <si>
    <t xml:space="preserve"> Saline 3</t>
  </si>
  <si>
    <t>LCN2 1</t>
  </si>
  <si>
    <t>LCN2 2</t>
  </si>
  <si>
    <t>LCN2 3</t>
  </si>
  <si>
    <t>Saline 3</t>
  </si>
  <si>
    <t>Lcn2 1</t>
  </si>
  <si>
    <t xml:space="preserve"> Lcn2 3</t>
  </si>
  <si>
    <t>time (days)</t>
  </si>
  <si>
    <t>Sem S</t>
  </si>
  <si>
    <t>Sem L</t>
  </si>
  <si>
    <t>COMBINED TREATMENTS CUMULATIVE</t>
  </si>
  <si>
    <t>Saline 4</t>
  </si>
  <si>
    <t>Saline 5</t>
  </si>
  <si>
    <t>Saline 6</t>
  </si>
  <si>
    <t xml:space="preserve">days </t>
  </si>
  <si>
    <t>SEM S</t>
  </si>
  <si>
    <t>SEM L</t>
  </si>
  <si>
    <t>COMBINED TREATMENT WEEKS</t>
  </si>
  <si>
    <t>LCN2 4</t>
  </si>
  <si>
    <t>LCN2 5</t>
  </si>
  <si>
    <t>LCN2 6</t>
  </si>
  <si>
    <t>Mean baselines</t>
  </si>
  <si>
    <t>mean</t>
  </si>
  <si>
    <t>change in BW</t>
  </si>
  <si>
    <t>Baseline 1a</t>
  </si>
  <si>
    <t>Baseline 1b</t>
  </si>
  <si>
    <t>Bodyweight (g)</t>
  </si>
  <si>
    <t>Change in Bodyweight</t>
  </si>
  <si>
    <t>Serum Leptin (ng/mL)</t>
  </si>
  <si>
    <t>Change in serum leptin</t>
  </si>
  <si>
    <t xml:space="preserve">Baseline </t>
  </si>
  <si>
    <t>Figure 6, A</t>
  </si>
  <si>
    <t>Figure 6, B</t>
  </si>
  <si>
    <t>Figure 6,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</si>
</sst>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[$-409]d\-mmm;@"/>
    <numFmt numFmtId="167" formatCode="0.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C00000"/>
      <name val="Arial"/>
      <family val="2"/>
    </font>
    <font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5" fillId="0" borderId="0"/>
  </cellStyleXfs>
  <cellXfs count="49">
    <xf numFmtId="0" fontId="0" fillId="0" borderId="0" xfId="0"/>
    <xf numFmtId="0" fontId="1" fillId="0" borderId="0" xfId="0" applyFont="1"/>
    <xf numFmtId="164" fontId="0" fillId="0" borderId="0" xfId="0" applyNumberFormat="1"/>
    <xf numFmtId="2" fontId="0" fillId="0" borderId="0" xfId="0" applyNumberFormat="1"/>
    <xf numFmtId="14" fontId="0" fillId="0" borderId="0" xfId="0" applyNumberFormat="1"/>
    <xf numFmtId="166" fontId="0" fillId="0" borderId="0" xfId="0" applyNumberFormat="1"/>
    <xf numFmtId="0" fontId="0" fillId="3" borderId="0" xfId="0" applyFill="1"/>
    <xf numFmtId="165" fontId="0" fillId="0" borderId="0" xfId="0" applyNumberFormat="1"/>
    <xf numFmtId="9" fontId="0" fillId="0" borderId="0" xfId="1" applyFont="1"/>
    <xf numFmtId="0" fontId="0" fillId="0" borderId="0" xfId="0" applyFill="1"/>
    <xf numFmtId="2" fontId="1" fillId="0" borderId="0" xfId="0" applyNumberFormat="1" applyFont="1"/>
    <xf numFmtId="2" fontId="0" fillId="0" borderId="0" xfId="1" applyNumberFormat="1" applyFont="1"/>
    <xf numFmtId="167" fontId="0" fillId="0" borderId="0" xfId="0" applyNumberFormat="1"/>
    <xf numFmtId="165" fontId="0" fillId="0" borderId="0" xfId="1" applyNumberFormat="1" applyFont="1"/>
    <xf numFmtId="0" fontId="7" fillId="0" borderId="0" xfId="0" applyFont="1"/>
    <xf numFmtId="0" fontId="0" fillId="4" borderId="0" xfId="0" applyFill="1"/>
    <xf numFmtId="0" fontId="4" fillId="6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0" borderId="0" xfId="0" applyFont="1"/>
    <xf numFmtId="164" fontId="1" fillId="0" borderId="0" xfId="0" applyNumberFormat="1" applyFont="1"/>
    <xf numFmtId="0" fontId="9" fillId="0" borderId="0" xfId="0" applyFont="1"/>
    <xf numFmtId="0" fontId="10" fillId="0" borderId="0" xfId="0" applyFont="1"/>
    <xf numFmtId="0" fontId="4" fillId="5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2" fontId="0" fillId="0" borderId="1" xfId="0" applyNumberFormat="1" applyBorder="1"/>
    <xf numFmtId="0" fontId="2" fillId="0" borderId="0" xfId="0" applyFont="1" applyAlignment="1">
      <alignment horizontal="center"/>
    </xf>
    <xf numFmtId="1" fontId="0" fillId="0" borderId="0" xfId="0" applyNumberFormat="1"/>
    <xf numFmtId="0" fontId="11" fillId="0" borderId="0" xfId="0" applyFont="1"/>
    <xf numFmtId="14" fontId="11" fillId="0" borderId="0" xfId="0" applyNumberFormat="1" applyFont="1"/>
    <xf numFmtId="0" fontId="11" fillId="2" borderId="0" xfId="0" quotePrefix="1" applyFont="1" applyFill="1"/>
    <xf numFmtId="0" fontId="11" fillId="3" borderId="0" xfId="0" quotePrefix="1" applyFont="1" applyFill="1"/>
    <xf numFmtId="2" fontId="11" fillId="0" borderId="0" xfId="0" applyNumberFormat="1" applyFont="1"/>
    <xf numFmtId="0" fontId="12" fillId="0" borderId="0" xfId="0" applyFont="1"/>
    <xf numFmtId="2" fontId="12" fillId="0" borderId="0" xfId="0" applyNumberFormat="1" applyFont="1"/>
    <xf numFmtId="164" fontId="12" fillId="0" borderId="0" xfId="0" applyNumberFormat="1" applyFont="1"/>
    <xf numFmtId="0" fontId="13" fillId="5" borderId="0" xfId="0" applyFont="1" applyFill="1"/>
    <xf numFmtId="14" fontId="12" fillId="0" borderId="0" xfId="0" applyNumberFormat="1" applyFont="1"/>
    <xf numFmtId="0" fontId="12" fillId="0" borderId="0" xfId="0" applyFont="1" applyBorder="1" applyAlignment="1">
      <alignment horizontal="right"/>
    </xf>
    <xf numFmtId="17" fontId="12" fillId="0" borderId="0" xfId="0" applyNumberFormat="1" applyFont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2" fontId="12" fillId="2" borderId="0" xfId="0" applyNumberFormat="1" applyFont="1" applyFill="1" applyBorder="1"/>
    <xf numFmtId="2" fontId="12" fillId="3" borderId="0" xfId="0" applyNumberFormat="1" applyFont="1" applyFill="1"/>
    <xf numFmtId="2" fontId="12" fillId="0" borderId="0" xfId="0" applyNumberFormat="1" applyFont="1" applyFill="1"/>
    <xf numFmtId="164" fontId="12" fillId="0" borderId="0" xfId="0" applyNumberFormat="1" applyFont="1" applyFill="1"/>
    <xf numFmtId="0" fontId="14" fillId="0" borderId="0" xfId="0" applyFont="1" applyFill="1" applyAlignment="1">
      <alignment horizontal="right"/>
    </xf>
    <xf numFmtId="166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Fill="1"/>
    <xf numFmtId="14" fontId="11" fillId="8" borderId="0" xfId="0" applyNumberFormat="1" applyFont="1" applyFill="1"/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colors>
    <mruColors>
      <color rgb="FFFF6600"/>
      <color rgb="FF0033CC"/>
      <color rgb="FF0000FF"/>
      <color rgb="FFFF0066"/>
      <color rgb="FFFFFFFF"/>
      <color rgb="FFFFCC99"/>
      <color rgb="FFFF9999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8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9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10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11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Baseline</a:t>
            </a:r>
          </a:p>
        </c:rich>
      </c:tx>
      <c:layout>
        <c:manualLayout>
          <c:xMode val="edge"/>
          <c:yMode val="edge"/>
          <c:x val="0.41195317527457825"/>
          <c:y val="5.67523314904785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'Cumulative (from %)'!$AA$2</c:f>
              <c:strCache>
                <c:ptCount val="1"/>
                <c:pt idx="0">
                  <c:v>Saline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%)'!$AC$3:$AC$8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6.7031661258774328E-2</c:v>
                  </c:pt>
                  <c:pt idx="2">
                    <c:v>8.8090441915057979E-2</c:v>
                  </c:pt>
                  <c:pt idx="3">
                    <c:v>0.13664677441048431</c:v>
                  </c:pt>
                  <c:pt idx="4">
                    <c:v>0.17342107884112523</c:v>
                  </c:pt>
                  <c:pt idx="5">
                    <c:v>0.19872347955679331</c:v>
                  </c:pt>
                </c:numCache>
              </c:numRef>
            </c:plus>
            <c:minus>
              <c:numRef>
                <c:f>'Cumulative (from %)'!$AC$3:$AC$8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6.7031661258774328E-2</c:v>
                  </c:pt>
                  <c:pt idx="2">
                    <c:v>8.8090441915057979E-2</c:v>
                  </c:pt>
                  <c:pt idx="3">
                    <c:v>0.13664677441048431</c:v>
                  </c:pt>
                  <c:pt idx="4">
                    <c:v>0.17342107884112523</c:v>
                  </c:pt>
                  <c:pt idx="5">
                    <c:v>0.19872347955679331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'Cumulative (from %)'!$Z$3:$Z$8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%)'!$AA$3:$AA$8</c:f>
              <c:numCache>
                <c:formatCode>0</c:formatCode>
                <c:ptCount val="6"/>
                <c:pt idx="0" formatCode="General">
                  <c:v>0</c:v>
                </c:pt>
                <c:pt idx="1">
                  <c:v>0.60001666666666675</c:v>
                </c:pt>
                <c:pt idx="2" formatCode="0.00">
                  <c:v>1.0729722222222222</c:v>
                </c:pt>
                <c:pt idx="3" formatCode="0.00">
                  <c:v>1.5597611111111114</c:v>
                </c:pt>
                <c:pt idx="4" formatCode="0.00">
                  <c:v>2.126927777777778</c:v>
                </c:pt>
                <c:pt idx="5">
                  <c:v>2.6872611111111113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525-4AC7-9AC9-3C718542B4C1}"/>
            </c:ext>
          </c:extLst>
        </c:ser>
        <c:ser>
          <c:idx val="1"/>
          <c:order val="1"/>
          <c:tx>
            <c:strRef>
              <c:f>'Cumulative (from %)'!$AB$2</c:f>
              <c:strCache>
                <c:ptCount val="1"/>
                <c:pt idx="0">
                  <c:v>LCN2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%)'!$AD$3:$AD$8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1.8791095704555894E-2</c:v>
                  </c:pt>
                  <c:pt idx="2">
                    <c:v>2.6643606348601915E-2</c:v>
                  </c:pt>
                  <c:pt idx="3">
                    <c:v>3.0715691992333552E-2</c:v>
                  </c:pt>
                  <c:pt idx="4">
                    <c:v>2.3018564032611932E-2</c:v>
                  </c:pt>
                  <c:pt idx="5">
                    <c:v>5.6387392153097078E-2</c:v>
                  </c:pt>
                </c:numCache>
              </c:numRef>
            </c:plus>
            <c:minus>
              <c:numRef>
                <c:f>'Cumulative (from %)'!$AD$3:$AD$8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1.8791095704555894E-2</c:v>
                  </c:pt>
                  <c:pt idx="2">
                    <c:v>2.6643606348601915E-2</c:v>
                  </c:pt>
                  <c:pt idx="3">
                    <c:v>3.0715691992333552E-2</c:v>
                  </c:pt>
                  <c:pt idx="4">
                    <c:v>2.3018564032611932E-2</c:v>
                  </c:pt>
                  <c:pt idx="5">
                    <c:v>5.6387392153097078E-2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C00000"/>
                </a:solidFill>
                <a:round/>
              </a:ln>
              <a:effectLst/>
            </c:spPr>
          </c:errBars>
          <c:xVal>
            <c:numRef>
              <c:f>'Cumulative (from %)'!$Z$3:$Z$8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%)'!$AB$3:$AB$8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0.56763333333333332</c:v>
                </c:pt>
                <c:pt idx="2">
                  <c:v>1.1051</c:v>
                </c:pt>
                <c:pt idx="3">
                  <c:v>1.5752111111111109</c:v>
                </c:pt>
                <c:pt idx="4">
                  <c:v>2.1547555555555555</c:v>
                </c:pt>
                <c:pt idx="5">
                  <c:v>2.6280388888888888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525-4AC7-9AC9-3C718542B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27577200"/>
        <c:axId val="-1227578288"/>
      </c:scatterChart>
      <c:valAx>
        <c:axId val="-1227577200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227578288"/>
        <c:crosses val="autoZero"/>
        <c:crossBetween val="midCat"/>
        <c:majorUnit val="1"/>
        <c:minorUnit val="1"/>
      </c:valAx>
      <c:valAx>
        <c:axId val="-1227578288"/>
        <c:scaling>
          <c:orientation val="minMax"/>
          <c:max val="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</a:t>
                </a:r>
                <a:r>
                  <a:rPr lang="en-US" baseline="0"/>
                  <a:t> 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 baseline="0"/>
                  <a:t>intake (AU)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6666666666666666E-2"/>
              <c:y val="0.19636592300962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227577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Treatment week 1</a:t>
            </a:r>
          </a:p>
        </c:rich>
      </c:tx>
      <c:layout>
        <c:manualLayout>
          <c:xMode val="edge"/>
          <c:yMode val="edge"/>
          <c:x val="0.27972174209931072"/>
          <c:y val="4.54047493183462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5CC-4C00-AE0A-487222E0E6E4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C00000"/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65CC-4C00-AE0A-487222E0E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49984"/>
        <c:axId val="-1046360320"/>
      </c:scatterChart>
      <c:valAx>
        <c:axId val="-1046349984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60320"/>
        <c:crosses val="autoZero"/>
        <c:crossBetween val="midCat"/>
        <c:majorUnit val="1"/>
        <c:minorUnit val="1"/>
      </c:valAx>
      <c:valAx>
        <c:axId val="-1046360320"/>
        <c:scaling>
          <c:orientation val="minMax"/>
          <c:max val="1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Food intake (g)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19636592300962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9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Baseline after</a:t>
            </a:r>
            <a:r>
              <a:rPr lang="en-US" baseline="0"/>
              <a:t> washout</a:t>
            </a:r>
            <a:endParaRPr lang="en-US"/>
          </a:p>
        </c:rich>
      </c:tx>
      <c:layout>
        <c:manualLayout>
          <c:xMode val="edge"/>
          <c:yMode val="edge"/>
          <c:x val="0.2724555343388616"/>
          <c:y val="5.66327820676265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668-4DB5-AFC0-2CCC9F2FB2A5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C00000"/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0668-4DB5-AFC0-2CCC9F2FB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53792"/>
        <c:axId val="-1046353248"/>
      </c:scatterChart>
      <c:valAx>
        <c:axId val="-1046353792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Title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3248"/>
        <c:crosses val="autoZero"/>
        <c:crossBetween val="midCat"/>
        <c:majorUnit val="1"/>
        <c:minorUnit val="1"/>
      </c:valAx>
      <c:valAx>
        <c:axId val="-10463532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/>
                  <a:t>intake (g)</a:t>
                </a:r>
              </a:p>
            </c:rich>
          </c:tx>
          <c:layout>
            <c:manualLayout>
              <c:xMode val="edge"/>
              <c:yMode val="edge"/>
              <c:x val="1.6666595149720725E-2"/>
              <c:y val="0.19075205066952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3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Treatment week 2</a:t>
            </a:r>
          </a:p>
        </c:rich>
      </c:tx>
      <c:layout>
        <c:manualLayout>
          <c:xMode val="edge"/>
          <c:yMode val="edge"/>
          <c:x val="0.31390049069953213"/>
          <c:y val="5.28050647086832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Text" lastClr="000000">
                  <a:lumMod val="50000"/>
                  <a:lumOff val="50000"/>
                </a:sysClr>
              </a:solidFill>
              <a:ln w="9525"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C00000"/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555-449C-BC44-9457F872A6CF}"/>
            </c:ext>
          </c:extLst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7555-449C-BC44-9457F872A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57600"/>
        <c:axId val="-1046355968"/>
      </c:scatterChart>
      <c:valAx>
        <c:axId val="-1046357600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(days)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5968"/>
        <c:crosses val="autoZero"/>
        <c:crossBetween val="midCat"/>
        <c:majorUnit val="1"/>
        <c:minorUnit val="1"/>
      </c:valAx>
      <c:valAx>
        <c:axId val="-1046355968"/>
        <c:scaling>
          <c:orientation val="minMax"/>
          <c:max val="1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/>
                  <a:t>intake</a:t>
                </a:r>
                <a:r>
                  <a:rPr lang="en-US" baseline="0"/>
                  <a:t> (g)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6666666666666666E-2"/>
              <c:y val="0.224143700787401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7600"/>
        <c:crosses val="autoZero"/>
        <c:crossBetween val="midCat"/>
        <c:majorUnit val="2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Baseline</a:t>
            </a:r>
          </a:p>
        </c:rich>
      </c:tx>
      <c:layout>
        <c:manualLayout>
          <c:xMode val="edge"/>
          <c:yMode val="edge"/>
          <c:x val="0.43805511811023623"/>
          <c:y val="4.540463692038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F20-45C9-9805-8F0117313408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F20-45C9-9805-8F0117313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59776"/>
        <c:axId val="-1046348896"/>
      </c:scatterChart>
      <c:valAx>
        <c:axId val="-1046359776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8896"/>
        <c:crosses val="autoZero"/>
        <c:crossBetween val="midCat"/>
        <c:majorUnit val="1"/>
        <c:minorUnit val="1"/>
      </c:valAx>
      <c:valAx>
        <c:axId val="-1046348896"/>
        <c:scaling>
          <c:orientation val="minMax"/>
          <c:max val="1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 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/>
                  <a:t>intake (g)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0.233402960046660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97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858136482939633"/>
          <c:y val="0.3585505978419363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Combined treatment</a:t>
            </a:r>
            <a:r>
              <a:rPr lang="en-US" baseline="0"/>
              <a:t> weeks</a:t>
            </a:r>
            <a:endParaRPr lang="en-US"/>
          </a:p>
        </c:rich>
      </c:tx>
      <c:layout>
        <c:manualLayout>
          <c:xMode val="edge"/>
          <c:yMode val="edge"/>
          <c:x val="0.440832895888014"/>
          <c:y val="4.540463692038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ADE-4CB6-A08E-BE328B8EEE2C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C00000"/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ADE-4CB6-A08E-BE328B8EE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55424"/>
        <c:axId val="-1046359232"/>
      </c:scatterChart>
      <c:valAx>
        <c:axId val="-1046355424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Title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9232"/>
        <c:crosses val="autoZero"/>
        <c:crossBetween val="midCat"/>
        <c:majorUnit val="1"/>
        <c:minorUnit val="1"/>
      </c:valAx>
      <c:valAx>
        <c:axId val="-1046359232"/>
        <c:scaling>
          <c:orientation val="minMax"/>
          <c:max val="1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 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/>
                  <a:t>intke</a:t>
                </a:r>
                <a:r>
                  <a:rPr lang="en-US" baseline="0"/>
                  <a:t> (g)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3888888888888888E-2"/>
              <c:y val="0.251921478565179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54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1"/>
        <c:ser>
          <c:idx val="1"/>
          <c:order val="0"/>
          <c:tx>
            <c:strRef>
              <c:f>'autoradiography '!$C$8</c:f>
              <c:strCache>
                <c:ptCount val="1"/>
                <c:pt idx="0">
                  <c:v>Specific Binding 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A4C-46D0-97F6-F57054FC5D35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A4C-46D0-97F6-F57054FC5D35}"/>
              </c:ext>
            </c:extLst>
          </c:dPt>
          <c:dPt>
            <c:idx val="2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A4C-46D0-97F6-F57054FC5D35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A4C-46D0-97F6-F57054FC5D35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A4C-46D0-97F6-F57054FC5D35}"/>
              </c:ext>
            </c:extLst>
          </c:dPt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A4C-46D0-97F6-F57054FC5D35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A4C-46D0-97F6-F57054FC5D35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A4C-46D0-97F6-F57054FC5D35}"/>
              </c:ext>
            </c:extLst>
          </c:dPt>
          <c:errBars>
            <c:errBarType val="both"/>
            <c:errValType val="cust"/>
            <c:noEndCap val="0"/>
            <c:plus>
              <c:numLit>
                <c:ptCount val="0"/>
              </c:numLit>
            </c:plus>
            <c:minus>
              <c:numLit>
                <c:ptCount val="0"/>
              </c:numLit>
            </c:minus>
            <c:spPr>
              <a:noFill/>
              <a:ln w="1270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strRef>
              <c:f>'autoradiography '!$A$9:$A$10</c:f>
              <c:strCache>
                <c:ptCount val="2"/>
                <c:pt idx="0">
                  <c:v>Hypothalamus</c:v>
                </c:pt>
                <c:pt idx="1">
                  <c:v>PVN</c:v>
                </c:pt>
              </c:strCache>
            </c:strRef>
          </c:cat>
          <c:val>
            <c:numRef>
              <c:f>'autoradiography '!$C$9:$C$10</c:f>
              <c:numCache>
                <c:formatCode>General</c:formatCode>
                <c:ptCount val="2"/>
                <c:pt idx="0">
                  <c:v>145.45000000000005</c:v>
                </c:pt>
                <c:pt idx="1">
                  <c:v>267.27999999999997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A4C-46D0-97F6-F57054FC5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6354880"/>
        <c:axId val="-1046354336"/>
      </c:barChart>
      <c:catAx>
        <c:axId val="-1046354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4336"/>
        <c:crosses val="autoZero"/>
        <c:auto val="1"/>
        <c:lblAlgn val="ctr"/>
        <c:lblOffset val="100"/>
        <c:noMultiLvlLbl val="0"/>
      </c:catAx>
      <c:valAx>
        <c:axId val="-104635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nCi/mg tissue</a:t>
                </a:r>
              </a:p>
            </c:rich>
          </c:tx>
          <c:layout>
            <c:manualLayout>
              <c:xMode val="edge"/>
              <c:yMode val="edge"/>
              <c:x val="2.5000000000000001E-2"/>
              <c:y val="0.339467774861475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4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1"/>
        <c:ser>
          <c:idx val="1"/>
          <c:order val="0"/>
          <c:tx>
            <c:strRef>
              <c:f>'autoradiography '!$P$8</c:f>
              <c:strCache>
                <c:ptCount val="1"/>
                <c:pt idx="0">
                  <c:v>Specific Binding 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67D-4FAC-BF4F-101FE6E567D3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67D-4FAC-BF4F-101FE6E567D3}"/>
              </c:ext>
            </c:extLst>
          </c:dPt>
          <c:dPt>
            <c:idx val="2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67D-4FAC-BF4F-101FE6E567D3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67D-4FAC-BF4F-101FE6E567D3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67D-4FAC-BF4F-101FE6E567D3}"/>
              </c:ext>
            </c:extLst>
          </c:dPt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67D-4FAC-BF4F-101FE6E567D3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67D-4FAC-BF4F-101FE6E567D3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67D-4FAC-BF4F-101FE6E567D3}"/>
              </c:ext>
            </c:extLst>
          </c:dPt>
          <c:errBars>
            <c:errBarType val="both"/>
            <c:errValType val="cust"/>
            <c:noEndCap val="0"/>
            <c:plus>
              <c:numRef>
                <c:f>'autoradiography '!$R$9:$R$10</c:f>
                <c:numCache>
                  <c:formatCode>General</c:formatCode>
                  <c:ptCount val="2"/>
                </c:numCache>
              </c:numRef>
            </c:plus>
            <c:minus>
              <c:numRef>
                <c:f>'autoradiography '!$R$9:$R$10</c:f>
                <c:numCache>
                  <c:formatCode>General</c:formatCode>
                  <c:ptCount val="2"/>
                </c:numCache>
              </c:numRef>
            </c:minus>
            <c:spPr>
              <a:noFill/>
              <a:ln w="1270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strRef>
              <c:f>'autoradiography '!$N$9:$N$10</c:f>
              <c:strCache>
                <c:ptCount val="2"/>
                <c:pt idx="0">
                  <c:v>Hypothalamus</c:v>
                </c:pt>
                <c:pt idx="1">
                  <c:v>PVN</c:v>
                </c:pt>
              </c:strCache>
            </c:strRef>
          </c:cat>
          <c:val>
            <c:numRef>
              <c:f>'autoradiography '!$P$9:$P$10</c:f>
              <c:numCache>
                <c:formatCode>General</c:formatCode>
                <c:ptCount val="2"/>
                <c:pt idx="0">
                  <c:v>228.56904999999998</c:v>
                </c:pt>
                <c:pt idx="1">
                  <c:v>212.80333333333328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67D-4FAC-BF4F-101FE6E56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6352704"/>
        <c:axId val="-1046358688"/>
      </c:barChart>
      <c:catAx>
        <c:axId val="-104635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8688"/>
        <c:crosses val="autoZero"/>
        <c:auto val="1"/>
        <c:lblAlgn val="ctr"/>
        <c:lblOffset val="100"/>
        <c:noMultiLvlLbl val="0"/>
      </c:catAx>
      <c:valAx>
        <c:axId val="-104635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nCi/mg tissue</a:t>
                </a:r>
              </a:p>
            </c:rich>
          </c:tx>
          <c:layout>
            <c:manualLayout>
              <c:xMode val="edge"/>
              <c:yMode val="edge"/>
              <c:x val="2.5000082536852705E-2"/>
              <c:y val="0.339467774861475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2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1"/>
        <c:ser>
          <c:idx val="1"/>
          <c:order val="0"/>
          <c:tx>
            <c:strRef>
              <c:f>'autoradiography '!$B$8</c:f>
              <c:strCache>
                <c:ptCount val="1"/>
                <c:pt idx="0">
                  <c:v>Non-Specific Binding (1 µM LCN2)</c:v>
                </c:pt>
              </c:strCache>
            </c:strRef>
          </c:tx>
          <c:spPr>
            <a:solidFill>
              <a:sysClr val="windowText" lastClr="000000">
                <a:lumMod val="50000"/>
                <a:lumOff val="50000"/>
              </a:sysClr>
            </a:solidFill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6ED-4CE3-81CA-FF3E0D098370}"/>
              </c:ext>
            </c:extLst>
          </c:dPt>
          <c:dPt>
            <c:idx val="1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6ED-4CE3-81CA-FF3E0D098370}"/>
              </c:ext>
            </c:extLst>
          </c:dPt>
          <c:dPt>
            <c:idx val="2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6ED-4CE3-81CA-FF3E0D098370}"/>
              </c:ext>
            </c:extLst>
          </c:dPt>
          <c:dPt>
            <c:idx val="3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6ED-4CE3-81CA-FF3E0D098370}"/>
              </c:ext>
            </c:extLst>
          </c:dPt>
          <c:dPt>
            <c:idx val="4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6ED-4CE3-81CA-FF3E0D098370}"/>
              </c:ext>
            </c:extLst>
          </c:dPt>
          <c:dPt>
            <c:idx val="5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6ED-4CE3-81CA-FF3E0D098370}"/>
              </c:ext>
            </c:extLst>
          </c:dPt>
          <c:dPt>
            <c:idx val="6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6ED-4CE3-81CA-FF3E0D098370}"/>
              </c:ext>
            </c:extLst>
          </c:dPt>
          <c:dPt>
            <c:idx val="7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6ED-4CE3-81CA-FF3E0D098370}"/>
              </c:ext>
            </c:extLst>
          </c:dPt>
          <c:errBars>
            <c:errBarType val="both"/>
            <c:errValType val="cust"/>
            <c:noEndCap val="0"/>
            <c:plus>
              <c:numLit>
                <c:ptCount val="0"/>
              </c:numLit>
            </c:plus>
            <c:minus>
              <c:numLit>
                <c:ptCount val="0"/>
              </c:numLit>
            </c:minus>
            <c:spPr>
              <a:noFill/>
              <a:ln w="1270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strRef>
              <c:f>'autoradiography '!$A$9:$A$10</c:f>
              <c:strCache>
                <c:ptCount val="2"/>
                <c:pt idx="0">
                  <c:v>Hypothalamus</c:v>
                </c:pt>
                <c:pt idx="1">
                  <c:v>PVN</c:v>
                </c:pt>
              </c:strCache>
            </c:strRef>
          </c:cat>
          <c:val>
            <c:numRef>
              <c:f>'autoradiography '!$B$9:$B$10</c:f>
              <c:numCache>
                <c:formatCode>General</c:formatCode>
                <c:ptCount val="2"/>
                <c:pt idx="0">
                  <c:v>986.7</c:v>
                </c:pt>
                <c:pt idx="1">
                  <c:v>1001.04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6ED-4CE3-81CA-FF3E0D098370}"/>
            </c:ext>
          </c:extLst>
        </c:ser>
        <c:ser>
          <c:idx val="0"/>
          <c:order val="1"/>
          <c:tx>
            <c:strRef>
              <c:f>'autoradiography '!$C$8</c:f>
              <c:strCache>
                <c:ptCount val="1"/>
                <c:pt idx="0">
                  <c:v>Specific Binding 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'autoradiography '!$A$9:$A$10</c:f>
              <c:strCache>
                <c:ptCount val="2"/>
                <c:pt idx="0">
                  <c:v>Hypothalamus</c:v>
                </c:pt>
                <c:pt idx="1">
                  <c:v>PVN</c:v>
                </c:pt>
              </c:strCache>
            </c:strRef>
          </c:cat>
          <c:val>
            <c:numRef>
              <c:f>'autoradiography '!$C$9:$C$10</c:f>
              <c:numCache>
                <c:formatCode>General</c:formatCode>
                <c:ptCount val="2"/>
                <c:pt idx="0">
                  <c:v>145.45000000000005</c:v>
                </c:pt>
                <c:pt idx="1">
                  <c:v>267.27999999999997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6ED-4CE3-81CA-FF3E0D098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6358144"/>
        <c:axId val="-1043897456"/>
      </c:barChart>
      <c:catAx>
        <c:axId val="-104635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3897456"/>
        <c:crosses val="autoZero"/>
        <c:auto val="1"/>
        <c:lblAlgn val="ctr"/>
        <c:lblOffset val="100"/>
        <c:noMultiLvlLbl val="0"/>
      </c:catAx>
      <c:valAx>
        <c:axId val="-104389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nCi/mg</a:t>
                </a:r>
                <a:r>
                  <a:rPr lang="en-US" baseline="0"/>
                  <a:t> tissue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6834300926548186E-2"/>
              <c:y val="0.180072412959741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8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1"/>
        <c:ser>
          <c:idx val="1"/>
          <c:order val="0"/>
          <c:tx>
            <c:strRef>
              <c:f>'autoradiography '!$O$8</c:f>
              <c:strCache>
                <c:ptCount val="1"/>
                <c:pt idx="0">
                  <c:v>Non-Specific Binding (1 µM LCN2)</c:v>
                </c:pt>
              </c:strCache>
            </c:strRef>
          </c:tx>
          <c:spPr>
            <a:solidFill>
              <a:sysClr val="windowText" lastClr="000000">
                <a:lumMod val="50000"/>
                <a:lumOff val="50000"/>
              </a:sysClr>
            </a:solidFill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EFB-4A84-A6FB-6E9AF24930CA}"/>
              </c:ext>
            </c:extLst>
          </c:dPt>
          <c:dPt>
            <c:idx val="1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EFB-4A84-A6FB-6E9AF24930CA}"/>
              </c:ext>
            </c:extLst>
          </c:dPt>
          <c:dPt>
            <c:idx val="2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EFB-4A84-A6FB-6E9AF24930CA}"/>
              </c:ext>
            </c:extLst>
          </c:dPt>
          <c:dPt>
            <c:idx val="3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EFB-4A84-A6FB-6E9AF24930CA}"/>
              </c:ext>
            </c:extLst>
          </c:dPt>
          <c:dPt>
            <c:idx val="4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EFB-4A84-A6FB-6E9AF24930CA}"/>
              </c:ext>
            </c:extLst>
          </c:dPt>
          <c:dPt>
            <c:idx val="5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EFB-4A84-A6FB-6E9AF24930CA}"/>
              </c:ext>
            </c:extLst>
          </c:dPt>
          <c:dPt>
            <c:idx val="6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EFB-4A84-A6FB-6E9AF24930CA}"/>
              </c:ext>
            </c:extLst>
          </c:dPt>
          <c:dPt>
            <c:idx val="7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EFB-4A84-A6FB-6E9AF24930CA}"/>
              </c:ext>
            </c:extLst>
          </c:dPt>
          <c:errBars>
            <c:errBarType val="both"/>
            <c:errValType val="cust"/>
            <c:noEndCap val="0"/>
            <c:plus>
              <c:numLit>
                <c:ptCount val="0"/>
              </c:numLit>
            </c:plus>
            <c:minus>
              <c:numLit>
                <c:ptCount val="0"/>
              </c:numLit>
            </c:minus>
            <c:spPr>
              <a:noFill/>
              <a:ln w="1270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strRef>
              <c:f>'autoradiography '!$N$9:$N$10</c:f>
              <c:strCache>
                <c:ptCount val="2"/>
                <c:pt idx="0">
                  <c:v>Hypothalamus</c:v>
                </c:pt>
                <c:pt idx="1">
                  <c:v>PVN</c:v>
                </c:pt>
              </c:strCache>
            </c:strRef>
          </c:cat>
          <c:val>
            <c:numRef>
              <c:f>'autoradiography '!$O$9:$O$10</c:f>
              <c:numCache>
                <c:formatCode>General</c:formatCode>
                <c:ptCount val="2"/>
                <c:pt idx="0">
                  <c:v>1095.36285</c:v>
                </c:pt>
                <c:pt idx="1">
                  <c:v>1179.5900000000001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EFB-4A84-A6FB-6E9AF24930CA}"/>
            </c:ext>
          </c:extLst>
        </c:ser>
        <c:ser>
          <c:idx val="0"/>
          <c:order val="1"/>
          <c:tx>
            <c:strRef>
              <c:f>'autoradiography '!$P$8</c:f>
              <c:strCache>
                <c:ptCount val="1"/>
                <c:pt idx="0">
                  <c:v>Specific Binding 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'autoradiography '!$N$9:$N$10</c:f>
              <c:strCache>
                <c:ptCount val="2"/>
                <c:pt idx="0">
                  <c:v>Hypothalamus</c:v>
                </c:pt>
                <c:pt idx="1">
                  <c:v>PVN</c:v>
                </c:pt>
              </c:strCache>
            </c:strRef>
          </c:cat>
          <c:val>
            <c:numRef>
              <c:f>'autoradiography '!$P$9:$P$10</c:f>
              <c:numCache>
                <c:formatCode>General</c:formatCode>
                <c:ptCount val="2"/>
                <c:pt idx="0">
                  <c:v>228.56904999999998</c:v>
                </c:pt>
                <c:pt idx="1">
                  <c:v>212.80333333333328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EFB-4A84-A6FB-6E9AF2493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3896368"/>
        <c:axId val="-1043905616"/>
      </c:barChart>
      <c:catAx>
        <c:axId val="-104389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3905616"/>
        <c:crosses val="autoZero"/>
        <c:auto val="1"/>
        <c:lblAlgn val="ctr"/>
        <c:lblOffset val="100"/>
        <c:noMultiLvlLbl val="0"/>
      </c:catAx>
      <c:valAx>
        <c:axId val="-104390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nCi/mg</a:t>
                </a:r>
                <a:r>
                  <a:rPr lang="en-US" baseline="0"/>
                  <a:t> tissue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5539789056710914E-2"/>
              <c:y val="0.197824657606785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3896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99300087489065"/>
          <c:y val="0.89409667541557303"/>
          <c:w val="0.63407419718973124"/>
          <c:h val="0.105903239993704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4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'Blandine''s obese'!$G$3</c:f>
              <c:strCache>
                <c:ptCount val="1"/>
                <c:pt idx="0">
                  <c:v>LCN2(ng/mL)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'Blandine''s obese'!$H$4:$K$4</c:f>
                <c:numCache>
                  <c:formatCode>General</c:formatCode>
                  <c:ptCount val="4"/>
                  <c:pt idx="0">
                    <c:v>5.785488551347906</c:v>
                  </c:pt>
                  <c:pt idx="1">
                    <c:v>6.1999740142824704</c:v>
                  </c:pt>
                  <c:pt idx="2">
                    <c:v>1.9230733504240325</c:v>
                  </c:pt>
                  <c:pt idx="3">
                    <c:v>6.3855366084439478</c:v>
                  </c:pt>
                </c:numCache>
              </c:numRef>
            </c:plus>
            <c:minus>
              <c:numRef>
                <c:f>'Blandine''s obese'!$H$4:$K$4</c:f>
                <c:numCache>
                  <c:formatCode>General</c:formatCode>
                  <c:ptCount val="4"/>
                  <c:pt idx="0">
                    <c:v>5.785488551347906</c:v>
                  </c:pt>
                  <c:pt idx="1">
                    <c:v>6.1999740142824704</c:v>
                  </c:pt>
                  <c:pt idx="2">
                    <c:v>1.9230733504240325</c:v>
                  </c:pt>
                  <c:pt idx="3">
                    <c:v>6.3855366084439478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numRef>
              <c:f>'Blandine''s obese'!$H$2:$K$2</c:f>
              <c:numCache>
                <c:formatCode>General</c:formatCode>
                <c:ptCount val="4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120</c:v>
                </c:pt>
              </c:numCache>
            </c:numRef>
          </c:cat>
          <c:val>
            <c:numRef>
              <c:f>'Blandine''s obese'!$H$3:$K$3</c:f>
              <c:numCache>
                <c:formatCode>General</c:formatCode>
                <c:ptCount val="4"/>
                <c:pt idx="0">
                  <c:v>57.406666666666666</c:v>
                </c:pt>
                <c:pt idx="1">
                  <c:v>48.283333333333331</c:v>
                </c:pt>
                <c:pt idx="2">
                  <c:v>50.196666666666665</c:v>
                </c:pt>
                <c:pt idx="3">
                  <c:v>45.276666666666664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23-4891-AFDD-F9FF50D8D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43898544"/>
        <c:axId val="-10438958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'Blandine''s obese'!$G$2</c15:sqref>
                        </c15:formulaRef>
                      </c:ext>
                    </c:extLst>
                    <c:strCache>
                      <c:ptCount val="1"/>
                      <c:pt idx="0">
                        <c:v>Time (min)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'Blandine''s obese'!$H$2:$K$2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30</c:v>
                      </c:pt>
                      <c:pt idx="2">
                        <c:v>60</c:v>
                      </c:pt>
                      <c:pt idx="3">
                        <c:v>120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'Blandine''s obese'!$H$2:$K$2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30</c:v>
                      </c:pt>
                      <c:pt idx="2">
                        <c:v>60</c:v>
                      </c:pt>
                      <c:pt idx="3">
                        <c:v>120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5923-4891-AFDD-F9FF50D8DA08}"/>
                  </c:ext>
                </c:extLst>
              </c15:ser>
            </c15:filteredBarSeries>
          </c:ext>
        </c:extLst>
      </c:barChart>
      <c:catAx>
        <c:axId val="-10438985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ysClr val="windowText" lastClr="000000"/>
                    </a:solidFill>
                  </a:rPr>
                  <a:t>Time after meal</a:t>
                </a:r>
                <a:r>
                  <a:rPr lang="en-US" sz="1400" b="1" baseline="0">
                    <a:solidFill>
                      <a:sysClr val="windowText" lastClr="000000"/>
                    </a:solidFill>
                  </a:rPr>
                  <a:t> (min)</a:t>
                </a:r>
                <a:endParaRPr lang="en-US" sz="1400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3895824"/>
        <c:crosses val="autoZero"/>
        <c:auto val="1"/>
        <c:lblAlgn val="ctr"/>
        <c:lblOffset val="100"/>
        <c:noMultiLvlLbl val="0"/>
      </c:catAx>
      <c:valAx>
        <c:axId val="-10438958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ysClr val="windowText" lastClr="000000"/>
                    </a:solidFill>
                  </a:rPr>
                  <a:t>LCN2</a:t>
                </a:r>
                <a:r>
                  <a:rPr lang="en-US" sz="1400" b="1" baseline="0">
                    <a:solidFill>
                      <a:sysClr val="windowText" lastClr="000000"/>
                    </a:solidFill>
                  </a:rPr>
                  <a:t> (ng/mL)</a:t>
                </a:r>
                <a:endParaRPr lang="en-US" sz="14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2.359882005899705E-2"/>
              <c:y val="0.21551655001458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3898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Treatment week 1</a:t>
            </a:r>
          </a:p>
        </c:rich>
      </c:tx>
      <c:layout>
        <c:manualLayout>
          <c:xMode val="edge"/>
          <c:yMode val="edge"/>
          <c:x val="0.27972174209931072"/>
          <c:y val="4.54047493183462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'Cumulative (from %)'!$Q$19</c:f>
              <c:strCache>
                <c:ptCount val="1"/>
                <c:pt idx="0">
                  <c:v>Saline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%)'!$S$20:$S$25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3.8318199911327303E-2</c:v>
                  </c:pt>
                  <c:pt idx="2">
                    <c:v>8.6520177479656499E-2</c:v>
                  </c:pt>
                  <c:pt idx="3">
                    <c:v>0.13611095147382934</c:v>
                  </c:pt>
                  <c:pt idx="4">
                    <c:v>0.16933191600456499</c:v>
                  </c:pt>
                  <c:pt idx="5">
                    <c:v>0.19618975791592966</c:v>
                  </c:pt>
                </c:numCache>
              </c:numRef>
            </c:plus>
            <c:minus>
              <c:numRef>
                <c:f>'Cumulative (from %)'!$S$20:$S$25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3.8318199911327303E-2</c:v>
                  </c:pt>
                  <c:pt idx="2">
                    <c:v>8.6520177479656499E-2</c:v>
                  </c:pt>
                  <c:pt idx="3">
                    <c:v>0.13611095147382934</c:v>
                  </c:pt>
                  <c:pt idx="4">
                    <c:v>0.16933191600456499</c:v>
                  </c:pt>
                  <c:pt idx="5">
                    <c:v>0.19618975791592966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'Cumulative (from %)'!$P$20:$P$25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%)'!$Q$20:$Q$25</c:f>
              <c:numCache>
                <c:formatCode>General</c:formatCode>
                <c:ptCount val="6"/>
                <c:pt idx="0">
                  <c:v>0</c:v>
                </c:pt>
                <c:pt idx="1">
                  <c:v>0.64216666666666666</c:v>
                </c:pt>
                <c:pt idx="2">
                  <c:v>1.1815333333333333</c:v>
                </c:pt>
                <c:pt idx="3">
                  <c:v>1.6858666666666666</c:v>
                </c:pt>
                <c:pt idx="4">
                  <c:v>2.1331333333333333</c:v>
                </c:pt>
                <c:pt idx="5">
                  <c:v>2.6109666666666662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D3-4661-B6C1-35CF5446E252}"/>
            </c:ext>
          </c:extLst>
        </c:ser>
        <c:ser>
          <c:idx val="1"/>
          <c:order val="1"/>
          <c:tx>
            <c:strRef>
              <c:f>'Cumulative (from %)'!$R$19</c:f>
              <c:strCache>
                <c:ptCount val="1"/>
                <c:pt idx="0">
                  <c:v>LCN2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%)'!$T$20:$T$25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2.0755748868954614E-2</c:v>
                  </c:pt>
                  <c:pt idx="2">
                    <c:v>1.0634117003514909E-2</c:v>
                  </c:pt>
                  <c:pt idx="3">
                    <c:v>4.8853897831527507E-2</c:v>
                  </c:pt>
                  <c:pt idx="4">
                    <c:v>8.1605909372081939E-2</c:v>
                  </c:pt>
                  <c:pt idx="5">
                    <c:v>0.15364895414909635</c:v>
                  </c:pt>
                </c:numCache>
              </c:numRef>
            </c:plus>
            <c:minus>
              <c:numRef>
                <c:f>'Cumulative (from %)'!$T$20:$T$25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2.0755748868954614E-2</c:v>
                  </c:pt>
                  <c:pt idx="2">
                    <c:v>1.0634117003514909E-2</c:v>
                  </c:pt>
                  <c:pt idx="3">
                    <c:v>4.8853897831527507E-2</c:v>
                  </c:pt>
                  <c:pt idx="4">
                    <c:v>8.1605909372081939E-2</c:v>
                  </c:pt>
                  <c:pt idx="5">
                    <c:v>0.15364895414909635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'Cumulative (from %)'!$P$20:$P$25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%)'!$R$20:$R$25</c:f>
              <c:numCache>
                <c:formatCode>General</c:formatCode>
                <c:ptCount val="6"/>
                <c:pt idx="0">
                  <c:v>0</c:v>
                </c:pt>
                <c:pt idx="1">
                  <c:v>0.71216666666666673</c:v>
                </c:pt>
                <c:pt idx="2">
                  <c:v>1.1278333333333332</c:v>
                </c:pt>
                <c:pt idx="3">
                  <c:v>1.5800999999999998</c:v>
                </c:pt>
                <c:pt idx="4">
                  <c:v>1.8932666666666667</c:v>
                </c:pt>
                <c:pt idx="5">
                  <c:v>2.2238666666666664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4D3-4661-B6C1-35CF5446E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28778432"/>
        <c:axId val="-1228783872"/>
      </c:scatterChart>
      <c:valAx>
        <c:axId val="-1228778432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228783872"/>
        <c:crosses val="autoZero"/>
        <c:crossBetween val="midCat"/>
        <c:majorUnit val="1"/>
        <c:minorUnit val="1"/>
      </c:valAx>
      <c:valAx>
        <c:axId val="-12287838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 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/>
                  <a:t>intake</a:t>
                </a:r>
                <a:r>
                  <a:rPr lang="en-US" baseline="0"/>
                  <a:t> (AU)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0565455633835245E-2"/>
              <c:y val="0.21375738902202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2287784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Baseline</a:t>
            </a:r>
            <a:r>
              <a:rPr lang="en-US" baseline="0"/>
              <a:t> after washout</a:t>
            </a:r>
            <a:endParaRPr lang="en-US"/>
          </a:p>
        </c:rich>
      </c:tx>
      <c:layout>
        <c:manualLayout>
          <c:xMode val="edge"/>
          <c:yMode val="edge"/>
          <c:x val="0.31305511811023623"/>
          <c:y val="7.31824146981627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'Cumulative (from %)'!$Q$26</c:f>
              <c:strCache>
                <c:ptCount val="1"/>
                <c:pt idx="0">
                  <c:v>Saline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%)'!$S$27:$S$32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3.0523024237361043E-2</c:v>
                  </c:pt>
                  <c:pt idx="2">
                    <c:v>7.7831339343577291E-2</c:v>
                  </c:pt>
                  <c:pt idx="3">
                    <c:v>9.3912313627222438E-2</c:v>
                  </c:pt>
                  <c:pt idx="4">
                    <c:v>0.15420629982606471</c:v>
                  </c:pt>
                  <c:pt idx="5">
                    <c:v>0.16551983299002138</c:v>
                  </c:pt>
                </c:numCache>
              </c:numRef>
            </c:plus>
            <c:minus>
              <c:numRef>
                <c:f>'Cumulative (from %)'!$S$27:$S$32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3.0523024237361043E-2</c:v>
                  </c:pt>
                  <c:pt idx="2">
                    <c:v>7.7831339343577291E-2</c:v>
                  </c:pt>
                  <c:pt idx="3">
                    <c:v>9.3912313627222438E-2</c:v>
                  </c:pt>
                  <c:pt idx="4">
                    <c:v>0.15420629982606471</c:v>
                  </c:pt>
                  <c:pt idx="5">
                    <c:v>0.16551983299002138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'Cumulative (from %)'!$P$27:$P$32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%)'!$Q$27:$Q$32</c:f>
              <c:numCache>
                <c:formatCode>General</c:formatCode>
                <c:ptCount val="6"/>
                <c:pt idx="0">
                  <c:v>0</c:v>
                </c:pt>
                <c:pt idx="1">
                  <c:v>0.72896865602032779</c:v>
                </c:pt>
                <c:pt idx="2">
                  <c:v>1.3937939241890611</c:v>
                </c:pt>
                <c:pt idx="3">
                  <c:v>1.9945650600665799</c:v>
                </c:pt>
                <c:pt idx="4">
                  <c:v>2.6211246200607903</c:v>
                </c:pt>
                <c:pt idx="5">
                  <c:v>3.3274376417233564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CB-4CF0-9D80-BD2567CE43D5}"/>
            </c:ext>
          </c:extLst>
        </c:ser>
        <c:ser>
          <c:idx val="1"/>
          <c:order val="1"/>
          <c:tx>
            <c:strRef>
              <c:f>'Cumulative (from %)'!$R$26</c:f>
              <c:strCache>
                <c:ptCount val="1"/>
                <c:pt idx="0">
                  <c:v>LCN2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%)'!$T$27:$T$32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0.12636706712765522</c:v>
                  </c:pt>
                  <c:pt idx="2">
                    <c:v>0.12955911274528736</c:v>
                  </c:pt>
                  <c:pt idx="3">
                    <c:v>0.16513568361551645</c:v>
                  </c:pt>
                  <c:pt idx="4">
                    <c:v>0.26415238895530685</c:v>
                  </c:pt>
                  <c:pt idx="5">
                    <c:v>0.33215053396381994</c:v>
                  </c:pt>
                </c:numCache>
              </c:numRef>
            </c:plus>
            <c:minus>
              <c:numRef>
                <c:f>'Cumulative (from %)'!$T$27:$T$32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0.12636706712765522</c:v>
                  </c:pt>
                  <c:pt idx="2">
                    <c:v>0.12955911274528736</c:v>
                  </c:pt>
                  <c:pt idx="3">
                    <c:v>0.16513568361551645</c:v>
                  </c:pt>
                  <c:pt idx="4">
                    <c:v>0.26415238895530685</c:v>
                  </c:pt>
                  <c:pt idx="5">
                    <c:v>0.33215053396381994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'Cumulative (from %)'!$P$27:$P$32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%)'!$R$27:$R$32</c:f>
              <c:numCache>
                <c:formatCode>General</c:formatCode>
                <c:ptCount val="6"/>
                <c:pt idx="0">
                  <c:v>0</c:v>
                </c:pt>
                <c:pt idx="1">
                  <c:v>0.66233492493655088</c:v>
                </c:pt>
                <c:pt idx="2">
                  <c:v>1.1360691702155117</c:v>
                </c:pt>
                <c:pt idx="3">
                  <c:v>1.6163935131414806</c:v>
                </c:pt>
                <c:pt idx="4">
                  <c:v>2.0229965156794427</c:v>
                </c:pt>
                <c:pt idx="5">
                  <c:v>2.5707704219899341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6CB-4CF0-9D80-BD2567CE4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47808"/>
        <c:axId val="-1046352160"/>
      </c:scatterChart>
      <c:valAx>
        <c:axId val="-1046347808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Title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2160"/>
        <c:crosses val="autoZero"/>
        <c:crossBetween val="midCat"/>
        <c:majorUnit val="1"/>
        <c:minorUnit val="1"/>
      </c:valAx>
      <c:valAx>
        <c:axId val="-1046352160"/>
        <c:scaling>
          <c:orientation val="minMax"/>
          <c:max val="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</a:t>
                </a:r>
                <a:endParaRPr lang="en-US" baseline="0"/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 baseline="0"/>
                  <a:t>intake (AU)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6666666666666666E-2"/>
              <c:y val="0.19636592300962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7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Treatment week 2</a:t>
            </a:r>
          </a:p>
        </c:rich>
      </c:tx>
      <c:layout>
        <c:manualLayout>
          <c:xMode val="edge"/>
          <c:yMode val="edge"/>
          <c:x val="0.29214424283921031"/>
          <c:y val="4.54047713309579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'Cumulative (from %)'!$Q$34</c:f>
              <c:strCache>
                <c:ptCount val="1"/>
                <c:pt idx="0">
                  <c:v>Saline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%)'!$S$36:$S$40</c:f>
                <c:numCache>
                  <c:formatCode>General</c:formatCode>
                  <c:ptCount val="5"/>
                  <c:pt idx="0">
                    <c:v>9.925324745804558E-3</c:v>
                  </c:pt>
                  <c:pt idx="1">
                    <c:v>4.2604966915435062E-2</c:v>
                  </c:pt>
                  <c:pt idx="2">
                    <c:v>6.2988111765631322E-2</c:v>
                  </c:pt>
                  <c:pt idx="3">
                    <c:v>0.10323902286669684</c:v>
                  </c:pt>
                  <c:pt idx="4">
                    <c:v>0.12293388508343829</c:v>
                  </c:pt>
                </c:numCache>
              </c:numRef>
            </c:plus>
            <c:minus>
              <c:numRef>
                <c:f>'Cumulative (from %)'!$S$35:$S$40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9.925324745804558E-3</c:v>
                  </c:pt>
                  <c:pt idx="2">
                    <c:v>4.2604966915435062E-2</c:v>
                  </c:pt>
                  <c:pt idx="3">
                    <c:v>6.2988111765631322E-2</c:v>
                  </c:pt>
                  <c:pt idx="4">
                    <c:v>0.10323902286669684</c:v>
                  </c:pt>
                  <c:pt idx="5">
                    <c:v>0.12293388508343829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'Cumulative (from %)'!$P$35:$P$40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%)'!$Q$35:$Q$40</c:f>
              <c:numCache>
                <c:formatCode>General</c:formatCode>
                <c:ptCount val="6"/>
                <c:pt idx="0">
                  <c:v>0</c:v>
                </c:pt>
                <c:pt idx="1">
                  <c:v>0.51735277670237023</c:v>
                </c:pt>
                <c:pt idx="2">
                  <c:v>1.0171333935561577</c:v>
                </c:pt>
                <c:pt idx="3">
                  <c:v>1.4786036907988127</c:v>
                </c:pt>
                <c:pt idx="4">
                  <c:v>1.8606314793306664</c:v>
                </c:pt>
                <c:pt idx="5">
                  <c:v>2.2260420699445089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F61-4757-9D7F-F242D33180C2}"/>
            </c:ext>
          </c:extLst>
        </c:ser>
        <c:ser>
          <c:idx val="1"/>
          <c:order val="1"/>
          <c:tx>
            <c:strRef>
              <c:f>'Cumulative (from %)'!$R$34</c:f>
              <c:strCache>
                <c:ptCount val="1"/>
                <c:pt idx="0">
                  <c:v>LCN2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%)'!$T$35:$T$40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5.4509994678401633E-2</c:v>
                  </c:pt>
                  <c:pt idx="2">
                    <c:v>7.7659649567391409E-2</c:v>
                  </c:pt>
                  <c:pt idx="3">
                    <c:v>0.21121891705013052</c:v>
                  </c:pt>
                  <c:pt idx="4">
                    <c:v>0.27321966877233655</c:v>
                  </c:pt>
                  <c:pt idx="5">
                    <c:v>0.30409020480888943</c:v>
                  </c:pt>
                </c:numCache>
              </c:numRef>
            </c:plus>
            <c:minus>
              <c:numRef>
                <c:f>'Cumulative (from %)'!$T$35:$T$40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5.4509994678401633E-2</c:v>
                  </c:pt>
                  <c:pt idx="2">
                    <c:v>7.7659649567391409E-2</c:v>
                  </c:pt>
                  <c:pt idx="3">
                    <c:v>0.21121891705013052</c:v>
                  </c:pt>
                  <c:pt idx="4">
                    <c:v>0.27321966877233655</c:v>
                  </c:pt>
                  <c:pt idx="5">
                    <c:v>0.30409020480888943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'Cumulative (from %)'!$P$35:$P$40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%)'!$R$35:$R$40</c:f>
              <c:numCache>
                <c:formatCode>General</c:formatCode>
                <c:ptCount val="6"/>
                <c:pt idx="0">
                  <c:v>0</c:v>
                </c:pt>
                <c:pt idx="1">
                  <c:v>0.70227159421688301</c:v>
                </c:pt>
                <c:pt idx="2">
                  <c:v>1.2854770749907527</c:v>
                </c:pt>
                <c:pt idx="3">
                  <c:v>1.740872613820942</c:v>
                </c:pt>
                <c:pt idx="4">
                  <c:v>2.0878901915376082</c:v>
                </c:pt>
                <c:pt idx="5">
                  <c:v>2.579081230600988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F61-4757-9D7F-F242D3318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51616"/>
        <c:axId val="-1046351072"/>
      </c:scatterChart>
      <c:valAx>
        <c:axId val="-1046351616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1072"/>
        <c:crosses val="autoZero"/>
        <c:crossBetween val="midCat"/>
        <c:majorUnit val="1"/>
        <c:minorUnit val="1"/>
      </c:valAx>
      <c:valAx>
        <c:axId val="-10463510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</a:t>
                </a:r>
                <a:r>
                  <a:rPr lang="en-US" baseline="0"/>
                  <a:t> food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 baseline="0"/>
                  <a:t>intake (AU)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0503904403253942E-2"/>
              <c:y val="0.107337057728119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1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697331311846888"/>
          <c:y val="0.26453525711520698"/>
          <c:w val="0.26636572602337749"/>
          <c:h val="0.390275517236323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Combined</a:t>
            </a:r>
            <a:r>
              <a:rPr lang="en-US" baseline="0"/>
              <a:t> treatment weeks</a:t>
            </a:r>
            <a:endParaRPr lang="en-US"/>
          </a:p>
        </c:rich>
      </c:tx>
      <c:layout>
        <c:manualLayout>
          <c:xMode val="edge"/>
          <c:yMode val="edge"/>
          <c:x val="0.27694400699912514"/>
          <c:y val="4.540463692038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'Cumulative (from %)'!$T$44</c:f>
              <c:strCache>
                <c:ptCount val="1"/>
                <c:pt idx="0">
                  <c:v>Saline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Lit>
                <c:ptCount val="0"/>
              </c:numLit>
            </c:plus>
            <c:minus>
              <c:numLit>
                <c:ptCount val="0"/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'Cumulative (from %)'!$S$45:$S$50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%)'!$T$45:$T$50</c:f>
              <c:numCache>
                <c:formatCode>General</c:formatCode>
                <c:ptCount val="6"/>
                <c:pt idx="0">
                  <c:v>0</c:v>
                </c:pt>
                <c:pt idx="1">
                  <c:v>0.57975972168451839</c:v>
                </c:pt>
                <c:pt idx="2">
                  <c:v>1.0993333634447455</c:v>
                </c:pt>
                <c:pt idx="3">
                  <c:v>1.5822351787327398</c:v>
                </c:pt>
                <c:pt idx="4">
                  <c:v>1.9968824063319996</c:v>
                </c:pt>
                <c:pt idx="5">
                  <c:v>2.4185043683055878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68-44D5-A5A4-56DBF7CCF0AB}"/>
            </c:ext>
          </c:extLst>
        </c:ser>
        <c:ser>
          <c:idx val="1"/>
          <c:order val="1"/>
          <c:tx>
            <c:strRef>
              <c:f>'Cumulative (from %)'!$U$44</c:f>
              <c:strCache>
                <c:ptCount val="1"/>
                <c:pt idx="0">
                  <c:v>LCN2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Lit>
                <c:ptCount val="0"/>
              </c:numLit>
            </c:plus>
            <c:minus>
              <c:numLit>
                <c:ptCount val="0"/>
              </c:numLit>
            </c:minus>
            <c:spPr>
              <a:noFill/>
              <a:ln w="9525" cap="flat" cmpd="sng" algn="ctr">
                <a:solidFill>
                  <a:srgbClr val="C00000"/>
                </a:solidFill>
                <a:round/>
              </a:ln>
              <a:effectLst/>
            </c:spPr>
          </c:errBars>
          <c:xVal>
            <c:numRef>
              <c:f>'Cumulative (from %)'!$S$45:$S$50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%)'!$U$45:$U$50</c:f>
              <c:numCache>
                <c:formatCode>General</c:formatCode>
                <c:ptCount val="6"/>
                <c:pt idx="0">
                  <c:v>0</c:v>
                </c:pt>
                <c:pt idx="1">
                  <c:v>0.70721913044177487</c:v>
                </c:pt>
                <c:pt idx="2">
                  <c:v>1.2066552041620431</c:v>
                </c:pt>
                <c:pt idx="3">
                  <c:v>1.6604863069104709</c:v>
                </c:pt>
                <c:pt idx="4">
                  <c:v>1.9905784291021373</c:v>
                </c:pt>
                <c:pt idx="5">
                  <c:v>2.4014739486338272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E68-44D5-A5A4-56DBF7CCF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46720"/>
        <c:axId val="-1046357056"/>
      </c:scatterChart>
      <c:valAx>
        <c:axId val="-1046346720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Title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7056"/>
        <c:crosses val="autoZero"/>
        <c:crossBetween val="midCat"/>
        <c:majorUnit val="1"/>
        <c:minorUnit val="1"/>
      </c:valAx>
      <c:valAx>
        <c:axId val="-1046357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 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/>
                  <a:t>intake (AU)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349143700787401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67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1"/>
        <c:ser>
          <c:idx val="2"/>
          <c:order val="0"/>
          <c:spPr>
            <a:noFill/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620-4362-97EB-C1F6BBFE1D2F}"/>
            </c:ext>
          </c:extLst>
        </c:ser>
        <c:ser>
          <c:idx val="3"/>
          <c:order val="1"/>
          <c:invertIfNegative val="0"/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620-4362-97EB-C1F6BBFE1D2F}"/>
            </c:ext>
          </c:extLst>
        </c:ser>
        <c:ser>
          <c:idx val="1"/>
          <c:order val="2"/>
          <c:invertIfNegative val="0"/>
          <c:dPt>
            <c:idx val="2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620-4362-97EB-C1F6BBFE1D2F}"/>
              </c:ext>
            </c:extLst>
          </c:dPt>
          <c:dPt>
            <c:idx val="3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620-4362-97EB-C1F6BBFE1D2F}"/>
              </c:ext>
            </c:extLst>
          </c:dPt>
          <c:dPt>
            <c:idx val="4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620-4362-97EB-C1F6BBFE1D2F}"/>
              </c:ext>
            </c:extLst>
          </c:dPt>
          <c:dPt>
            <c:idx val="5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620-4362-97EB-C1F6BBFE1D2F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620-4362-97EB-C1F6BBFE1D2F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620-4362-97EB-C1F6BBFE1D2F}"/>
              </c:ext>
            </c:extLst>
          </c:dPt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6620-4362-97EB-C1F6BBFE1D2F}"/>
            </c:ext>
          </c:extLst>
        </c:ser>
        <c:ser>
          <c:idx val="0"/>
          <c:order val="3"/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620-4362-97EB-C1F6BBFE1D2F}"/>
              </c:ext>
            </c:extLst>
          </c:dP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11-6620-4362-97EB-C1F6BBFE1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6347264"/>
        <c:axId val="-1046348352"/>
      </c:barChart>
      <c:catAx>
        <c:axId val="-104634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8352"/>
        <c:crosses val="autoZero"/>
        <c:auto val="1"/>
        <c:lblAlgn val="ctr"/>
        <c:lblOffset val="100"/>
        <c:noMultiLvlLbl val="0"/>
      </c:catAx>
      <c:valAx>
        <c:axId val="-1046348352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Change in appetite</a:t>
                </a:r>
              </a:p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(fold</a:t>
                </a:r>
                <a:r>
                  <a:rPr lang="en-US" baseline="0"/>
                  <a:t> vs baseline)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4.1033515670354292E-2"/>
              <c:y val="0.230022965879265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in"/>
        <c:minorTickMark val="none"/>
        <c:tickLblPos val="nextTo"/>
        <c:spPr>
          <a:noFill/>
          <a:ln w="19050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7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6050746109252224"/>
          <c:y val="6.6319626713327501E-2"/>
          <c:w val="0.63949253890747781"/>
          <c:h val="0.80976013414989789"/>
        </c:manualLayout>
      </c:layout>
      <c:barChart>
        <c:barDir val="col"/>
        <c:grouping val="clustered"/>
        <c:varyColors val="1"/>
        <c:ser>
          <c:idx val="2"/>
          <c:order val="0"/>
          <c:spPr>
            <a:noFill/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CA1-430F-9D4D-290CF2B32CAC}"/>
            </c:ext>
          </c:extLst>
        </c:ser>
        <c:ser>
          <c:idx val="3"/>
          <c:order val="1"/>
          <c:invertIfNegative val="0"/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CA1-430F-9D4D-290CF2B32CAC}"/>
            </c:ext>
          </c:extLst>
        </c:ser>
        <c:ser>
          <c:idx val="1"/>
          <c:order val="2"/>
          <c:invertIfNegative val="0"/>
          <c:dPt>
            <c:idx val="2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CA1-430F-9D4D-290CF2B32CAC}"/>
              </c:ext>
            </c:extLst>
          </c:dPt>
          <c:dPt>
            <c:idx val="3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CA1-430F-9D4D-290CF2B32CAC}"/>
              </c:ext>
            </c:extLst>
          </c:dPt>
          <c:dPt>
            <c:idx val="4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CA1-430F-9D4D-290CF2B32CAC}"/>
              </c:ext>
            </c:extLst>
          </c:dPt>
          <c:dPt>
            <c:idx val="5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CA1-430F-9D4D-290CF2B32CAC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CA1-430F-9D4D-290CF2B32CAC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CA1-430F-9D4D-290CF2B32CAC}"/>
              </c:ext>
            </c:extLst>
          </c:dPt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3CA1-430F-9D4D-290CF2B32CAC}"/>
            </c:ext>
          </c:extLst>
        </c:ser>
        <c:ser>
          <c:idx val="0"/>
          <c:order val="3"/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3CA1-430F-9D4D-290CF2B32CAC}"/>
              </c:ext>
            </c:extLst>
          </c:dP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11-3CA1-430F-9D4D-290CF2B32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6346176"/>
        <c:axId val="-1046345632"/>
      </c:barChart>
      <c:catAx>
        <c:axId val="-104634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5632"/>
        <c:crosses val="autoZero"/>
        <c:auto val="1"/>
        <c:lblAlgn val="ctr"/>
        <c:lblOffset val="100"/>
        <c:noMultiLvlLbl val="0"/>
      </c:catAx>
      <c:valAx>
        <c:axId val="-1046345632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Change in appetite</a:t>
                </a:r>
              </a:p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(fold</a:t>
                </a:r>
                <a:r>
                  <a:rPr lang="en-US" baseline="0"/>
                  <a:t> vs baseline)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4.1033515670354292E-2"/>
              <c:y val="0.230022965879265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in"/>
        <c:minorTickMark val="none"/>
        <c:tickLblPos val="nextTo"/>
        <c:spPr>
          <a:noFill/>
          <a:ln w="19050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6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1"/>
        <c:ser>
          <c:idx val="2"/>
          <c:order val="0"/>
          <c:spPr>
            <a:noFill/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D07-4CC2-BE6D-A7BA1CA8074D}"/>
            </c:ext>
          </c:extLst>
        </c:ser>
        <c:ser>
          <c:idx val="3"/>
          <c:order val="1"/>
          <c:invertIfNegative val="0"/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D07-4CC2-BE6D-A7BA1CA8074D}"/>
            </c:ext>
          </c:extLst>
        </c:ser>
        <c:ser>
          <c:idx val="1"/>
          <c:order val="2"/>
          <c:invertIfNegative val="0"/>
          <c:dPt>
            <c:idx val="2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D07-4CC2-BE6D-A7BA1CA8074D}"/>
              </c:ext>
            </c:extLst>
          </c:dPt>
          <c:dPt>
            <c:idx val="3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D07-4CC2-BE6D-A7BA1CA8074D}"/>
              </c:ext>
            </c:extLst>
          </c:dPt>
          <c:dPt>
            <c:idx val="4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D07-4CC2-BE6D-A7BA1CA8074D}"/>
              </c:ext>
            </c:extLst>
          </c:dPt>
          <c:dPt>
            <c:idx val="5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D07-4CC2-BE6D-A7BA1CA8074D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D07-4CC2-BE6D-A7BA1CA8074D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D07-4CC2-BE6D-A7BA1CA8074D}"/>
              </c:ext>
            </c:extLst>
          </c:dPt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2D07-4CC2-BE6D-A7BA1CA8074D}"/>
            </c:ext>
          </c:extLst>
        </c:ser>
        <c:ser>
          <c:idx val="0"/>
          <c:order val="3"/>
          <c:spPr>
            <a:noFill/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F-2D07-4CC2-BE6D-A7BA1CA80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6349440"/>
        <c:axId val="-1046360864"/>
      </c:barChart>
      <c:catAx>
        <c:axId val="-104634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60864"/>
        <c:crosses val="autoZero"/>
        <c:auto val="1"/>
        <c:lblAlgn val="ctr"/>
        <c:lblOffset val="100"/>
        <c:noMultiLvlLbl val="0"/>
      </c:catAx>
      <c:valAx>
        <c:axId val="-1046360864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Change</a:t>
                </a:r>
                <a:r>
                  <a:rPr lang="en-US" baseline="0"/>
                  <a:t> in appetite</a:t>
                </a:r>
              </a:p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(fold over baseline)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3771358050442367E-2"/>
              <c:y val="9.5912296521635618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in"/>
        <c:minorTickMark val="none"/>
        <c:tickLblPos val="nextTo"/>
        <c:spPr>
          <a:noFill/>
          <a:ln w="19050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9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1"/>
        <c:ser>
          <c:idx val="2"/>
          <c:order val="0"/>
          <c:spPr>
            <a:noFill/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CB8-45E2-949A-3EF347C3A18F}"/>
            </c:ext>
          </c:extLst>
        </c:ser>
        <c:ser>
          <c:idx val="3"/>
          <c:order val="1"/>
          <c:invertIfNegative val="0"/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CB8-45E2-949A-3EF347C3A18F}"/>
            </c:ext>
          </c:extLst>
        </c:ser>
        <c:ser>
          <c:idx val="1"/>
          <c:order val="2"/>
          <c:invertIfNegative val="0"/>
          <c:dPt>
            <c:idx val="2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CB8-45E2-949A-3EF347C3A18F}"/>
              </c:ext>
            </c:extLst>
          </c:dPt>
          <c:dPt>
            <c:idx val="3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CB8-45E2-949A-3EF347C3A18F}"/>
              </c:ext>
            </c:extLst>
          </c:dPt>
          <c:dPt>
            <c:idx val="4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CB8-45E2-949A-3EF347C3A18F}"/>
              </c:ext>
            </c:extLst>
          </c:dPt>
          <c:dPt>
            <c:idx val="5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CB8-45E2-949A-3EF347C3A18F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CB8-45E2-949A-3EF347C3A18F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CB8-45E2-949A-3EF347C3A18F}"/>
              </c:ext>
            </c:extLst>
          </c:dPt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9CB8-45E2-949A-3EF347C3A18F}"/>
            </c:ext>
          </c:extLst>
        </c:ser>
        <c:ser>
          <c:idx val="0"/>
          <c:order val="3"/>
          <c:spPr>
            <a:noFill/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F-9CB8-45E2-949A-3EF347C3A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6350528"/>
        <c:axId val="-1046356512"/>
      </c:barChart>
      <c:catAx>
        <c:axId val="-104635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6512"/>
        <c:crosses val="autoZero"/>
        <c:auto val="1"/>
        <c:lblAlgn val="ctr"/>
        <c:lblOffset val="100"/>
        <c:noMultiLvlLbl val="0"/>
      </c:catAx>
      <c:valAx>
        <c:axId val="-1046356512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Change in appetite</a:t>
                </a:r>
              </a:p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(fold over baseline)</a:t>
                </a:r>
              </a:p>
            </c:rich>
          </c:tx>
          <c:layout>
            <c:manualLayout>
              <c:xMode val="edge"/>
              <c:yMode val="edge"/>
              <c:x val="3.6390128040078643E-2"/>
              <c:y val="8.1659795833459184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in"/>
        <c:minorTickMark val="none"/>
        <c:tickLblPos val="nextTo"/>
        <c:spPr>
          <a:noFill/>
          <a:ln w="19050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0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2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Relationship Id="rId9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371475</xdr:colOff>
      <xdr:row>7</xdr:row>
      <xdr:rowOff>123825</xdr:rowOff>
    </xdr:from>
    <xdr:to>
      <xdr:col>27</xdr:col>
      <xdr:colOff>171450</xdr:colOff>
      <xdr:row>19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409575</xdr:colOff>
      <xdr:row>17</xdr:row>
      <xdr:rowOff>76200</xdr:rowOff>
    </xdr:from>
    <xdr:to>
      <xdr:col>26</xdr:col>
      <xdr:colOff>238125</xdr:colOff>
      <xdr:row>25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428625</xdr:colOff>
      <xdr:row>26</xdr:row>
      <xdr:rowOff>0</xdr:rowOff>
    </xdr:from>
    <xdr:to>
      <xdr:col>26</xdr:col>
      <xdr:colOff>247650</xdr:colOff>
      <xdr:row>35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400050</xdr:colOff>
      <xdr:row>35</xdr:row>
      <xdr:rowOff>47625</xdr:rowOff>
    </xdr:from>
    <xdr:to>
      <xdr:col>26</xdr:col>
      <xdr:colOff>419100</xdr:colOff>
      <xdr:row>44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76200</xdr:colOff>
      <xdr:row>50</xdr:row>
      <xdr:rowOff>38100</xdr:rowOff>
    </xdr:from>
    <xdr:to>
      <xdr:col>26</xdr:col>
      <xdr:colOff>381000</xdr:colOff>
      <xdr:row>64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457199</xdr:colOff>
      <xdr:row>4</xdr:row>
      <xdr:rowOff>100012</xdr:rowOff>
    </xdr:from>
    <xdr:to>
      <xdr:col>11</xdr:col>
      <xdr:colOff>419099</xdr:colOff>
      <xdr:row>18</xdr:row>
      <xdr:rowOff>176212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200025</xdr:colOff>
      <xdr:row>90</xdr:row>
      <xdr:rowOff>33337</xdr:rowOff>
    </xdr:from>
    <xdr:to>
      <xdr:col>31</xdr:col>
      <xdr:colOff>209550</xdr:colOff>
      <xdr:row>104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281668</xdr:colOff>
      <xdr:row>89</xdr:row>
      <xdr:rowOff>169409</xdr:rowOff>
    </xdr:from>
    <xdr:to>
      <xdr:col>37</xdr:col>
      <xdr:colOff>100693</xdr:colOff>
      <xdr:row>104</xdr:row>
      <xdr:rowOff>55109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39</xdr:col>
      <xdr:colOff>457200</xdr:colOff>
      <xdr:row>63</xdr:row>
      <xdr:rowOff>233362</xdr:rowOff>
    </xdr:from>
    <xdr:to>
      <xdr:col>44</xdr:col>
      <xdr:colOff>285750</xdr:colOff>
      <xdr:row>75</xdr:row>
      <xdr:rowOff>9525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39</xdr:col>
      <xdr:colOff>466725</xdr:colOff>
      <xdr:row>75</xdr:row>
      <xdr:rowOff>71437</xdr:rowOff>
    </xdr:from>
    <xdr:to>
      <xdr:col>44</xdr:col>
      <xdr:colOff>276225</xdr:colOff>
      <xdr:row>85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257175</xdr:colOff>
      <xdr:row>25</xdr:row>
      <xdr:rowOff>166687</xdr:rowOff>
    </xdr:from>
    <xdr:to>
      <xdr:col>29</xdr:col>
      <xdr:colOff>38100</xdr:colOff>
      <xdr:row>37</xdr:row>
      <xdr:rowOff>171450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257174</xdr:colOff>
      <xdr:row>38</xdr:row>
      <xdr:rowOff>52388</xdr:rowOff>
    </xdr:from>
    <xdr:to>
      <xdr:col>29</xdr:col>
      <xdr:colOff>19049</xdr:colOff>
      <xdr:row>49</xdr:row>
      <xdr:rowOff>209551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228600</xdr:colOff>
      <xdr:row>50</xdr:row>
      <xdr:rowOff>14287</xdr:rowOff>
    </xdr:from>
    <xdr:to>
      <xdr:col>29</xdr:col>
      <xdr:colOff>0</xdr:colOff>
      <xdr:row>60</xdr:row>
      <xdr:rowOff>57150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485775</xdr:colOff>
      <xdr:row>8</xdr:row>
      <xdr:rowOff>138112</xdr:rowOff>
    </xdr:from>
    <xdr:to>
      <xdr:col>24</xdr:col>
      <xdr:colOff>504825</xdr:colOff>
      <xdr:row>23</xdr:row>
      <xdr:rowOff>4762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40</xdr:col>
      <xdr:colOff>19050</xdr:colOff>
      <xdr:row>46</xdr:row>
      <xdr:rowOff>23812</xdr:rowOff>
    </xdr:from>
    <xdr:to>
      <xdr:col>47</xdr:col>
      <xdr:colOff>323850</xdr:colOff>
      <xdr:row>60</xdr:row>
      <xdr:rowOff>42862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0</xdr:row>
      <xdr:rowOff>0</xdr:rowOff>
    </xdr:from>
    <xdr:to>
      <xdr:col>12</xdr:col>
      <xdr:colOff>142875</xdr:colOff>
      <xdr:row>14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581025</xdr:colOff>
      <xdr:row>15</xdr:row>
      <xdr:rowOff>119062</xdr:rowOff>
    </xdr:from>
    <xdr:to>
      <xdr:col>16</xdr:col>
      <xdr:colOff>561975</xdr:colOff>
      <xdr:row>30</xdr:row>
      <xdr:rowOff>4762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523876</xdr:colOff>
      <xdr:row>10</xdr:row>
      <xdr:rowOff>23812</xdr:rowOff>
    </xdr:from>
    <xdr:to>
      <xdr:col>11</xdr:col>
      <xdr:colOff>95250</xdr:colOff>
      <xdr:row>24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152400</xdr:colOff>
      <xdr:row>10</xdr:row>
      <xdr:rowOff>23812</xdr:rowOff>
    </xdr:from>
    <xdr:to>
      <xdr:col>17</xdr:col>
      <xdr:colOff>104775</xdr:colOff>
      <xdr:row>24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8"/>
  <sheetViews>
    <sheetView topLeftCell="K1" workbookViewId="0">
      <selection activeCell="AB58" sqref="AB58"/>
    </sheetView>
  </sheetViews>
  <sheetFormatPr defaultRowHeight="15" x14ac:dyDescent="0.25"/>
  <sheetData>
    <row r="1" spans="1:30" x14ac:dyDescent="0.25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</row>
    <row r="2" spans="1:30" x14ac:dyDescent="0.25">
      <c r="D2" t="s">
        <v>1</v>
      </c>
      <c r="G2" t="s">
        <v>0</v>
      </c>
      <c r="J2" t="s">
        <v>91</v>
      </c>
      <c r="K2" t="s">
        <v>92</v>
      </c>
      <c r="L2" t="s">
        <v>93</v>
      </c>
      <c r="M2" s="2" t="s">
        <v>94</v>
      </c>
      <c r="N2" s="2" t="s">
        <v>95</v>
      </c>
      <c r="O2" s="2" t="s">
        <v>96</v>
      </c>
      <c r="P2" s="2" t="s">
        <v>97</v>
      </c>
      <c r="S2" t="s">
        <v>92</v>
      </c>
      <c r="T2" t="s">
        <v>93</v>
      </c>
      <c r="U2" t="s">
        <v>98</v>
      </c>
      <c r="V2" t="s">
        <v>99</v>
      </c>
      <c r="W2" t="s">
        <v>96</v>
      </c>
      <c r="X2" t="s">
        <v>100</v>
      </c>
      <c r="Y2" t="s">
        <v>13</v>
      </c>
      <c r="Z2" t="s">
        <v>101</v>
      </c>
      <c r="AA2" t="s">
        <v>1</v>
      </c>
      <c r="AB2" t="s">
        <v>0</v>
      </c>
      <c r="AC2" t="s">
        <v>102</v>
      </c>
      <c r="AD2" t="s">
        <v>103</v>
      </c>
    </row>
    <row r="3" spans="1:30" x14ac:dyDescent="0.25">
      <c r="A3" t="s">
        <v>11</v>
      </c>
      <c r="B3">
        <v>43283</v>
      </c>
      <c r="J3" s="26">
        <v>0</v>
      </c>
      <c r="K3" s="26">
        <v>0</v>
      </c>
      <c r="L3" s="26">
        <v>0</v>
      </c>
      <c r="M3" s="26">
        <v>0</v>
      </c>
      <c r="N3" s="26">
        <v>0</v>
      </c>
      <c r="O3" s="26">
        <v>0</v>
      </c>
      <c r="P3" s="26">
        <v>0</v>
      </c>
      <c r="R3" s="26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Z3">
        <v>0</v>
      </c>
      <c r="AA3">
        <f>AVERAGE(S3:U3)</f>
        <v>0</v>
      </c>
      <c r="AB3">
        <f>AVERAGE(V3:X3)</f>
        <v>0</v>
      </c>
      <c r="AC3">
        <f>STDEV(S3:U3)/SQRT(COUNT(S3:U3))</f>
        <v>0</v>
      </c>
      <c r="AD3">
        <f>STDEV(V3:X3)/SQRT(COUNT(V3:X3))</f>
        <v>0</v>
      </c>
    </row>
    <row r="4" spans="1:30" x14ac:dyDescent="0.25">
      <c r="B4">
        <v>43284</v>
      </c>
      <c r="C4">
        <v>0.2389</v>
      </c>
      <c r="D4">
        <v>0.26119999999999999</v>
      </c>
      <c r="E4">
        <v>0.30640000000000001</v>
      </c>
      <c r="F4">
        <v>0.38519999999999999</v>
      </c>
      <c r="G4">
        <v>0.68779999999999997</v>
      </c>
      <c r="H4">
        <v>0.5</v>
      </c>
      <c r="J4" s="26">
        <v>1</v>
      </c>
      <c r="K4" s="2">
        <f>AVERAGE(C9,C15)</f>
        <v>0.58610000000000007</v>
      </c>
      <c r="L4" s="2">
        <f t="shared" ref="L4:P4" si="0">AVERAGE(D9,D15)</f>
        <v>0.72245000000000004</v>
      </c>
      <c r="M4" s="2">
        <f t="shared" si="0"/>
        <v>0.49149999999999999</v>
      </c>
      <c r="N4" s="2">
        <f t="shared" si="0"/>
        <v>0.57589999999999997</v>
      </c>
      <c r="O4" s="2">
        <f t="shared" si="0"/>
        <v>0.53174999999999994</v>
      </c>
      <c r="P4" s="2">
        <f t="shared" si="0"/>
        <v>0.59525000000000006</v>
      </c>
      <c r="R4" s="26">
        <v>1</v>
      </c>
      <c r="S4" s="3">
        <f>K4</f>
        <v>0.58610000000000007</v>
      </c>
      <c r="T4" s="3">
        <f t="shared" ref="T4:X4" si="1">L4</f>
        <v>0.72245000000000004</v>
      </c>
      <c r="U4" s="3">
        <f t="shared" si="1"/>
        <v>0.49149999999999999</v>
      </c>
      <c r="V4" s="3">
        <f t="shared" si="1"/>
        <v>0.57589999999999997</v>
      </c>
      <c r="W4" s="3">
        <f t="shared" si="1"/>
        <v>0.53174999999999994</v>
      </c>
      <c r="X4" s="3">
        <f t="shared" si="1"/>
        <v>0.59525000000000006</v>
      </c>
      <c r="Y4">
        <f>TTEST(S4:U4,V4:X4,2,2)</f>
        <v>0.66600368671874055</v>
      </c>
      <c r="Z4">
        <v>1</v>
      </c>
      <c r="AA4" s="26">
        <f>AVERAGE(S4:U4)</f>
        <v>0.60001666666666675</v>
      </c>
      <c r="AB4" s="3">
        <f>AVERAGE(V4:X4)</f>
        <v>0.56763333333333332</v>
      </c>
      <c r="AC4" s="3">
        <f t="shared" ref="AC4:AC7" si="2">STDEV(S4:U4)/SQRT(COUNT(S4:U4))</f>
        <v>6.7031661258774328E-2</v>
      </c>
      <c r="AD4" s="3">
        <f t="shared" ref="AD4:AD8" si="3">STDEV(V4:X4)/SQRT(COUNT(V4:X4))</f>
        <v>1.8791095704555894E-2</v>
      </c>
    </row>
    <row r="5" spans="1:30" x14ac:dyDescent="0.25">
      <c r="B5">
        <v>43285</v>
      </c>
      <c r="C5">
        <v>0.21110000000000001</v>
      </c>
      <c r="D5">
        <v>0.47349999999999998</v>
      </c>
      <c r="E5">
        <v>0.24260000000000001</v>
      </c>
      <c r="F5">
        <v>0.29260000000000003</v>
      </c>
      <c r="G5">
        <v>0.41949999999999998</v>
      </c>
      <c r="H5">
        <v>0.30480000000000002</v>
      </c>
      <c r="J5">
        <v>2</v>
      </c>
      <c r="K5" s="2">
        <f>AVERAGE(C11,C16,C4)</f>
        <v>0.46480000000000005</v>
      </c>
      <c r="L5" s="2">
        <f t="shared" ref="L5:P5" si="4">AVERAGE(D11,D16,D4)</f>
        <v>0.51293333333333335</v>
      </c>
      <c r="M5" s="2">
        <f t="shared" si="4"/>
        <v>0.44113333333333332</v>
      </c>
      <c r="N5" s="2">
        <f t="shared" si="4"/>
        <v>0.47776666666666667</v>
      </c>
      <c r="O5" s="2">
        <f t="shared" si="4"/>
        <v>0.58699999999999997</v>
      </c>
      <c r="P5" s="2">
        <f t="shared" si="4"/>
        <v>0.54763333333333331</v>
      </c>
      <c r="R5">
        <v>2</v>
      </c>
      <c r="S5" s="3">
        <f>S4+K5</f>
        <v>1.0509000000000002</v>
      </c>
      <c r="T5" s="3">
        <f t="shared" ref="T5:X8" si="5">T4+L5</f>
        <v>1.2353833333333335</v>
      </c>
      <c r="U5" s="3">
        <f t="shared" si="5"/>
        <v>0.93263333333333331</v>
      </c>
      <c r="V5" s="3">
        <f t="shared" si="5"/>
        <v>1.0536666666666665</v>
      </c>
      <c r="W5" s="3">
        <f t="shared" si="5"/>
        <v>1.1187499999999999</v>
      </c>
      <c r="X5" s="3">
        <f t="shared" si="5"/>
        <v>1.1428833333333333</v>
      </c>
      <c r="Y5">
        <f>TTEST(S5:U5,V5:X5,2,2)</f>
        <v>0.74462004932398318</v>
      </c>
      <c r="Z5">
        <v>2</v>
      </c>
      <c r="AA5" s="3">
        <f t="shared" ref="AA5:AA7" si="6">AVERAGE(S5:U5)</f>
        <v>1.0729722222222222</v>
      </c>
      <c r="AB5" s="3">
        <f t="shared" ref="AB5:AB8" si="7">AVERAGE(V5:X5)</f>
        <v>1.1051</v>
      </c>
      <c r="AC5" s="3">
        <f t="shared" si="2"/>
        <v>8.8090441915057979E-2</v>
      </c>
      <c r="AD5" s="3">
        <f t="shared" si="3"/>
        <v>2.6643606348601915E-2</v>
      </c>
    </row>
    <row r="6" spans="1:30" x14ac:dyDescent="0.25">
      <c r="B6">
        <v>43286</v>
      </c>
      <c r="C6">
        <v>0.5444</v>
      </c>
      <c r="D6">
        <v>0.5796</v>
      </c>
      <c r="E6">
        <v>0.4723</v>
      </c>
      <c r="F6">
        <v>0.61850000000000005</v>
      </c>
      <c r="G6">
        <v>0.66830000000000001</v>
      </c>
      <c r="H6">
        <v>0.6</v>
      </c>
      <c r="J6">
        <v>3</v>
      </c>
      <c r="K6" s="2">
        <f>AVERAGE(C11,C17,C5)</f>
        <v>0.48330000000000001</v>
      </c>
      <c r="L6" s="2">
        <f t="shared" ref="L6:P6" si="8">AVERAGE(D11,D17,D5)</f>
        <v>0.57279999999999998</v>
      </c>
      <c r="M6" s="2">
        <f t="shared" si="8"/>
        <v>0.40426666666666661</v>
      </c>
      <c r="N6" s="2">
        <f t="shared" si="8"/>
        <v>0.46046666666666664</v>
      </c>
      <c r="O6" s="2">
        <f t="shared" si="8"/>
        <v>0.49269999999999997</v>
      </c>
      <c r="P6" s="2">
        <f t="shared" si="8"/>
        <v>0.45716666666666667</v>
      </c>
      <c r="R6">
        <v>3</v>
      </c>
      <c r="S6" s="3">
        <f>S5+K6</f>
        <v>1.5342000000000002</v>
      </c>
      <c r="T6" s="3">
        <f t="shared" si="5"/>
        <v>1.8081833333333335</v>
      </c>
      <c r="U6" s="3">
        <f t="shared" si="5"/>
        <v>1.3369</v>
      </c>
      <c r="V6" s="3">
        <f t="shared" si="5"/>
        <v>1.5141333333333331</v>
      </c>
      <c r="W6" s="3">
        <f t="shared" si="5"/>
        <v>1.6114499999999998</v>
      </c>
      <c r="X6" s="3">
        <f t="shared" si="5"/>
        <v>1.60005</v>
      </c>
      <c r="Y6">
        <f>TTEST(S6:U6,V6:X6,2,2)</f>
        <v>0.91747455160782843</v>
      </c>
      <c r="Z6">
        <v>3</v>
      </c>
      <c r="AA6" s="3">
        <f t="shared" si="6"/>
        <v>1.5597611111111114</v>
      </c>
      <c r="AB6" s="3">
        <f t="shared" si="7"/>
        <v>1.5752111111111109</v>
      </c>
      <c r="AC6" s="3">
        <f t="shared" si="2"/>
        <v>0.13664677441048431</v>
      </c>
      <c r="AD6" s="3">
        <f t="shared" si="3"/>
        <v>3.0715691992333552E-2</v>
      </c>
    </row>
    <row r="7" spans="1:30" x14ac:dyDescent="0.25">
      <c r="J7">
        <v>4</v>
      </c>
      <c r="K7" s="2">
        <f>AVERAGE(C12,C18,C6)</f>
        <v>0.56666666666666665</v>
      </c>
      <c r="L7" s="2">
        <f t="shared" ref="L7:P7" si="9">AVERAGE(D12,D18,D6)</f>
        <v>0.63129999999999997</v>
      </c>
      <c r="M7" s="2">
        <f t="shared" si="9"/>
        <v>0.50353333333333328</v>
      </c>
      <c r="N7" s="2">
        <f t="shared" si="9"/>
        <v>0.63580000000000003</v>
      </c>
      <c r="O7" s="2">
        <f t="shared" si="9"/>
        <v>0.5853666666666667</v>
      </c>
      <c r="P7" s="2">
        <f t="shared" si="9"/>
        <v>0.51746666666666663</v>
      </c>
      <c r="R7">
        <v>4</v>
      </c>
      <c r="S7" s="3">
        <f>S6+K7</f>
        <v>2.1008666666666667</v>
      </c>
      <c r="T7" s="3">
        <f t="shared" si="5"/>
        <v>2.4394833333333334</v>
      </c>
      <c r="U7" s="3">
        <f t="shared" si="5"/>
        <v>1.8404333333333334</v>
      </c>
      <c r="V7" s="3">
        <f t="shared" si="5"/>
        <v>2.1499333333333333</v>
      </c>
      <c r="W7" s="3">
        <f t="shared" si="5"/>
        <v>2.1968166666666664</v>
      </c>
      <c r="X7" s="3">
        <f t="shared" si="5"/>
        <v>2.1175166666666665</v>
      </c>
      <c r="Y7">
        <f>TTEST(S7:U7,V7:X7,2,2)</f>
        <v>0.88132333570889365</v>
      </c>
      <c r="Z7">
        <v>4</v>
      </c>
      <c r="AA7" s="3">
        <f t="shared" si="6"/>
        <v>2.126927777777778</v>
      </c>
      <c r="AB7" s="3">
        <f t="shared" si="7"/>
        <v>2.1547555555555555</v>
      </c>
      <c r="AC7" s="3">
        <f t="shared" si="2"/>
        <v>0.17342107884112523</v>
      </c>
      <c r="AD7" s="3">
        <f t="shared" si="3"/>
        <v>2.3018564032611932E-2</v>
      </c>
    </row>
    <row r="8" spans="1:30" x14ac:dyDescent="0.25">
      <c r="J8">
        <v>5</v>
      </c>
      <c r="K8" s="2">
        <f>AVERAGE(C13,C19)</f>
        <v>0.51390000000000002</v>
      </c>
      <c r="L8" s="2">
        <f t="shared" ref="L8:P8" si="10">AVERAGE(D13,D19)</f>
        <v>0.62244999999999995</v>
      </c>
      <c r="M8" s="2">
        <f t="shared" si="10"/>
        <v>0.54464999999999997</v>
      </c>
      <c r="N8" s="2">
        <f t="shared" si="10"/>
        <v>0.49075000000000002</v>
      </c>
      <c r="O8" s="2">
        <f t="shared" si="10"/>
        <v>0.52194999999999991</v>
      </c>
      <c r="P8" s="2">
        <f t="shared" si="10"/>
        <v>0.40715000000000001</v>
      </c>
      <c r="R8">
        <v>5</v>
      </c>
      <c r="S8" s="3">
        <f>S7+K8</f>
        <v>2.6147666666666667</v>
      </c>
      <c r="T8" s="3">
        <f t="shared" si="5"/>
        <v>3.0619333333333332</v>
      </c>
      <c r="U8" s="3">
        <f t="shared" si="5"/>
        <v>2.3850833333333332</v>
      </c>
      <c r="V8" s="3">
        <f t="shared" si="5"/>
        <v>2.6406833333333335</v>
      </c>
      <c r="W8" s="3">
        <f t="shared" si="5"/>
        <v>2.7187666666666663</v>
      </c>
      <c r="X8" s="3">
        <f t="shared" si="5"/>
        <v>2.5246666666666666</v>
      </c>
      <c r="Y8">
        <f>TTEST(S8:U8,V8:X8,2,2)</f>
        <v>0.78858279629447692</v>
      </c>
      <c r="Z8">
        <v>5</v>
      </c>
      <c r="AA8" s="26">
        <f>AVERAGE(S8:U8)</f>
        <v>2.6872611111111113</v>
      </c>
      <c r="AB8" s="3">
        <f t="shared" si="7"/>
        <v>2.6280388888888888</v>
      </c>
      <c r="AC8" s="3">
        <f>STDEV(S8:U8)/SQRT(COUNT(S8:U8))</f>
        <v>0.19872347955679331</v>
      </c>
      <c r="AD8" s="3">
        <f t="shared" si="3"/>
        <v>5.6387392153097078E-2</v>
      </c>
    </row>
    <row r="9" spans="1:30" x14ac:dyDescent="0.25">
      <c r="A9" t="s">
        <v>12</v>
      </c>
      <c r="B9">
        <v>43290</v>
      </c>
      <c r="C9">
        <v>0.4778</v>
      </c>
      <c r="D9">
        <v>0.63270000000000004</v>
      </c>
      <c r="E9">
        <v>0.42130000000000001</v>
      </c>
      <c r="F9">
        <v>0.437</v>
      </c>
      <c r="G9">
        <v>0.49759999999999999</v>
      </c>
      <c r="H9">
        <v>0.52859999999999996</v>
      </c>
    </row>
    <row r="10" spans="1:30" x14ac:dyDescent="0.25">
      <c r="B10">
        <v>43291</v>
      </c>
      <c r="C10">
        <v>0.51670000000000005</v>
      </c>
      <c r="D10">
        <v>0.53059999999999996</v>
      </c>
      <c r="E10">
        <v>0.3574</v>
      </c>
      <c r="F10">
        <v>0.56669999999999998</v>
      </c>
      <c r="G10">
        <v>0.60489999999999999</v>
      </c>
      <c r="H10">
        <v>0.30480000000000002</v>
      </c>
    </row>
    <row r="11" spans="1:30" x14ac:dyDescent="0.25">
      <c r="B11">
        <v>43292</v>
      </c>
      <c r="C11">
        <v>0.5444</v>
      </c>
      <c r="D11">
        <v>0.63270000000000004</v>
      </c>
      <c r="E11">
        <v>0.50639999999999996</v>
      </c>
      <c r="F11">
        <v>0.5444</v>
      </c>
      <c r="G11">
        <v>0.58540000000000003</v>
      </c>
      <c r="H11">
        <v>0.53810000000000002</v>
      </c>
    </row>
    <row r="12" spans="1:30" x14ac:dyDescent="0.25">
      <c r="B12">
        <v>43293</v>
      </c>
      <c r="C12">
        <v>0.56669999999999998</v>
      </c>
      <c r="D12">
        <v>0.58779999999999999</v>
      </c>
      <c r="E12">
        <v>0.54039999999999999</v>
      </c>
      <c r="F12">
        <v>0.52590000000000003</v>
      </c>
      <c r="G12">
        <v>0.50239999999999996</v>
      </c>
      <c r="H12">
        <v>0.65239999999999998</v>
      </c>
    </row>
    <row r="13" spans="1:30" x14ac:dyDescent="0.25">
      <c r="B13">
        <v>43294</v>
      </c>
      <c r="C13">
        <v>0.41670000000000001</v>
      </c>
      <c r="D13">
        <v>0.49390000000000001</v>
      </c>
      <c r="E13">
        <v>0.4723</v>
      </c>
      <c r="F13">
        <v>0.40739999999999998</v>
      </c>
      <c r="G13">
        <v>0.56589999999999996</v>
      </c>
      <c r="H13">
        <v>0.26669999999999999</v>
      </c>
    </row>
    <row r="15" spans="1:30" x14ac:dyDescent="0.25">
      <c r="A15" t="s">
        <v>14</v>
      </c>
      <c r="B15">
        <v>43297</v>
      </c>
      <c r="C15">
        <v>0.69440000000000002</v>
      </c>
      <c r="D15">
        <v>0.81220000000000003</v>
      </c>
      <c r="E15">
        <v>0.56169999999999998</v>
      </c>
      <c r="F15">
        <v>0.71479999999999999</v>
      </c>
      <c r="G15">
        <v>0.56589999999999996</v>
      </c>
      <c r="H15">
        <v>0.66190000000000004</v>
      </c>
    </row>
    <row r="16" spans="1:30" x14ac:dyDescent="0.25">
      <c r="B16">
        <v>43298</v>
      </c>
      <c r="C16">
        <v>0.61109999999999998</v>
      </c>
      <c r="D16">
        <v>0.64490000000000003</v>
      </c>
      <c r="E16">
        <v>0.51060000000000005</v>
      </c>
      <c r="F16">
        <v>0.50370000000000004</v>
      </c>
      <c r="G16">
        <v>0.48780000000000001</v>
      </c>
      <c r="H16">
        <v>0.6048</v>
      </c>
    </row>
    <row r="17" spans="1:21" x14ac:dyDescent="0.25">
      <c r="B17">
        <v>43299</v>
      </c>
      <c r="C17">
        <v>0.69440000000000002</v>
      </c>
      <c r="D17">
        <v>0.61219999999999997</v>
      </c>
      <c r="E17">
        <v>0.46379999999999999</v>
      </c>
      <c r="F17">
        <v>0.5444</v>
      </c>
      <c r="G17">
        <v>0.47320000000000001</v>
      </c>
      <c r="H17">
        <v>0.52859999999999996</v>
      </c>
    </row>
    <row r="18" spans="1:21" x14ac:dyDescent="0.25">
      <c r="B18">
        <v>43300</v>
      </c>
      <c r="C18">
        <v>0.58889999999999998</v>
      </c>
      <c r="D18">
        <v>0.72650000000000003</v>
      </c>
      <c r="E18">
        <v>0.49790000000000001</v>
      </c>
      <c r="F18">
        <v>0.76300000000000001</v>
      </c>
      <c r="G18">
        <v>0.58540000000000003</v>
      </c>
      <c r="H18">
        <v>0.3</v>
      </c>
      <c r="J18" s="15" t="s">
        <v>5</v>
      </c>
      <c r="K18" s="15" t="s">
        <v>6</v>
      </c>
      <c r="L18" s="15" t="s">
        <v>7</v>
      </c>
      <c r="M18" s="6" t="s">
        <v>8</v>
      </c>
      <c r="N18" s="6" t="s">
        <v>9</v>
      </c>
      <c r="O18" s="6" t="s">
        <v>10</v>
      </c>
    </row>
    <row r="19" spans="1:21" x14ac:dyDescent="0.25">
      <c r="B19">
        <v>43301</v>
      </c>
      <c r="C19">
        <v>0.61109999999999998</v>
      </c>
      <c r="D19">
        <v>0.751</v>
      </c>
      <c r="E19">
        <v>0.61699999999999999</v>
      </c>
      <c r="F19">
        <v>0.57410000000000005</v>
      </c>
      <c r="G19">
        <v>0.47799999999999998</v>
      </c>
      <c r="H19">
        <v>0.54759999999999998</v>
      </c>
      <c r="J19" t="s">
        <v>92</v>
      </c>
      <c r="K19" t="s">
        <v>93</v>
      </c>
      <c r="L19" t="s">
        <v>98</v>
      </c>
      <c r="M19" t="s">
        <v>95</v>
      </c>
      <c r="N19" t="s">
        <v>96</v>
      </c>
      <c r="O19" t="s">
        <v>97</v>
      </c>
      <c r="P19" t="s">
        <v>59</v>
      </c>
      <c r="Q19" t="s">
        <v>1</v>
      </c>
      <c r="R19" t="s">
        <v>0</v>
      </c>
      <c r="S19" t="s">
        <v>109</v>
      </c>
      <c r="T19" t="s">
        <v>110</v>
      </c>
      <c r="U19" t="s">
        <v>13</v>
      </c>
    </row>
    <row r="20" spans="1:21" x14ac:dyDescent="0.25"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</row>
    <row r="21" spans="1:21" x14ac:dyDescent="0.25">
      <c r="A21" t="s">
        <v>15</v>
      </c>
      <c r="B21">
        <v>43304</v>
      </c>
      <c r="C21">
        <v>0.71109999999999995</v>
      </c>
      <c r="D21">
        <v>0.63670000000000004</v>
      </c>
      <c r="E21">
        <v>0.57869999999999999</v>
      </c>
      <c r="F21">
        <v>0.74809999999999999</v>
      </c>
      <c r="G21">
        <v>0.71220000000000006</v>
      </c>
      <c r="H21">
        <v>0.67620000000000002</v>
      </c>
      <c r="I21" t="s">
        <v>32</v>
      </c>
      <c r="J21">
        <f>0+C21</f>
        <v>0.71109999999999995</v>
      </c>
      <c r="K21">
        <f>0+D21</f>
        <v>0.63670000000000004</v>
      </c>
      <c r="L21">
        <f>0+E21</f>
        <v>0.57869999999999999</v>
      </c>
      <c r="M21">
        <f t="shared" ref="M21:O21" si="11">0+F21</f>
        <v>0.74809999999999999</v>
      </c>
      <c r="N21">
        <f t="shared" si="11"/>
        <v>0.71220000000000006</v>
      </c>
      <c r="O21">
        <f t="shared" si="11"/>
        <v>0.67620000000000002</v>
      </c>
      <c r="P21">
        <v>1</v>
      </c>
      <c r="Q21">
        <f>AVERAGE(J21:L21)</f>
        <v>0.64216666666666666</v>
      </c>
      <c r="R21">
        <f>AVERAGE(M21:O21)</f>
        <v>0.71216666666666673</v>
      </c>
      <c r="S21">
        <f>STDEV(J21:L21)/SQRT(COUNT(J21:L21))</f>
        <v>3.8318199911327303E-2</v>
      </c>
      <c r="T21">
        <f>STDEV(M21:O21)/SQRT(COUNT(M21:O21))</f>
        <v>2.0755748868954614E-2</v>
      </c>
      <c r="U21">
        <f>TTEST(J21:L21,M21:O21,2,2)</f>
        <v>0.18348330561671317</v>
      </c>
    </row>
    <row r="22" spans="1:21" x14ac:dyDescent="0.25">
      <c r="B22">
        <v>43305</v>
      </c>
      <c r="C22">
        <v>0.55559999999999998</v>
      </c>
      <c r="D22">
        <v>0.63270000000000004</v>
      </c>
      <c r="E22">
        <v>0.42980000000000002</v>
      </c>
      <c r="F22">
        <v>0.38519999999999999</v>
      </c>
      <c r="G22">
        <v>0.39510000000000001</v>
      </c>
      <c r="H22">
        <v>0.4667</v>
      </c>
      <c r="I22" t="s">
        <v>33</v>
      </c>
      <c r="J22">
        <f>J21+C22</f>
        <v>1.2666999999999999</v>
      </c>
      <c r="K22">
        <f t="shared" ref="J22:O23" si="12">K21+D22</f>
        <v>1.2694000000000001</v>
      </c>
      <c r="L22">
        <f t="shared" si="12"/>
        <v>1.0085</v>
      </c>
      <c r="M22">
        <f t="shared" si="12"/>
        <v>1.1333</v>
      </c>
      <c r="N22">
        <f t="shared" si="12"/>
        <v>1.1073</v>
      </c>
      <c r="O22">
        <f t="shared" si="12"/>
        <v>1.1429</v>
      </c>
      <c r="P22">
        <v>2</v>
      </c>
      <c r="Q22">
        <f t="shared" ref="Q22:Q25" si="13">AVERAGE(J22:L22)</f>
        <v>1.1815333333333333</v>
      </c>
      <c r="R22">
        <f t="shared" ref="R22:R25" si="14">AVERAGE(M22:O22)</f>
        <v>1.1278333333333332</v>
      </c>
      <c r="S22">
        <f t="shared" ref="S22:S25" si="15">STDEV(J22:L22)/SQRT(COUNT(J22:L22))</f>
        <v>8.6520177479656499E-2</v>
      </c>
      <c r="T22">
        <f t="shared" ref="T22:T25" si="16">STDEV(M22:O22)/SQRT(COUNT(M22:O22))</f>
        <v>1.0634117003514909E-2</v>
      </c>
      <c r="U22">
        <f t="shared" ref="U22:U25" si="17">TTEST(J22:L22,M22:O22,2,2)</f>
        <v>0.57120315944079381</v>
      </c>
    </row>
    <row r="23" spans="1:21" x14ac:dyDescent="0.25">
      <c r="B23">
        <v>43306</v>
      </c>
      <c r="C23">
        <v>0.51670000000000005</v>
      </c>
      <c r="D23">
        <v>0.58779999999999999</v>
      </c>
      <c r="E23">
        <v>0.40849999999999997</v>
      </c>
      <c r="F23">
        <v>0.5333</v>
      </c>
      <c r="G23">
        <v>0.39019999999999999</v>
      </c>
      <c r="H23">
        <v>0.43330000000000002</v>
      </c>
      <c r="I23" t="s">
        <v>34</v>
      </c>
      <c r="J23">
        <f t="shared" si="12"/>
        <v>1.7833999999999999</v>
      </c>
      <c r="K23">
        <f t="shared" si="12"/>
        <v>1.8572000000000002</v>
      </c>
      <c r="L23">
        <f t="shared" si="12"/>
        <v>1.4169999999999998</v>
      </c>
      <c r="M23">
        <f t="shared" si="12"/>
        <v>1.6665999999999999</v>
      </c>
      <c r="N23">
        <f t="shared" si="12"/>
        <v>1.4975000000000001</v>
      </c>
      <c r="O23">
        <f t="shared" si="12"/>
        <v>1.5762</v>
      </c>
      <c r="P23">
        <v>3</v>
      </c>
      <c r="Q23">
        <f t="shared" si="13"/>
        <v>1.6858666666666666</v>
      </c>
      <c r="R23">
        <f t="shared" si="14"/>
        <v>1.5800999999999998</v>
      </c>
      <c r="S23">
        <f t="shared" si="15"/>
        <v>0.13611095147382934</v>
      </c>
      <c r="T23">
        <f t="shared" si="16"/>
        <v>4.8853897831527507E-2</v>
      </c>
      <c r="U23">
        <f t="shared" si="17"/>
        <v>0.50508788716361985</v>
      </c>
    </row>
    <row r="24" spans="1:21" x14ac:dyDescent="0.25">
      <c r="B24">
        <v>43307</v>
      </c>
      <c r="C24">
        <v>0.44440000000000002</v>
      </c>
      <c r="D24">
        <v>0.51019999999999999</v>
      </c>
      <c r="E24">
        <v>0.38719999999999999</v>
      </c>
      <c r="F24">
        <v>0.38519999999999999</v>
      </c>
      <c r="G24">
        <v>0.28289999999999998</v>
      </c>
      <c r="H24">
        <v>0.27139999999999997</v>
      </c>
      <c r="I24" t="s">
        <v>35</v>
      </c>
      <c r="J24">
        <f t="shared" ref="J24:O25" si="18">J23+C24</f>
        <v>2.2277999999999998</v>
      </c>
      <c r="K24">
        <f t="shared" si="18"/>
        <v>2.3673999999999999</v>
      </c>
      <c r="L24">
        <f t="shared" si="18"/>
        <v>1.8041999999999998</v>
      </c>
      <c r="M24">
        <f t="shared" si="18"/>
        <v>2.0518000000000001</v>
      </c>
      <c r="N24">
        <f t="shared" si="18"/>
        <v>1.7804</v>
      </c>
      <c r="O24">
        <f t="shared" si="18"/>
        <v>1.8475999999999999</v>
      </c>
      <c r="P24">
        <v>4</v>
      </c>
      <c r="Q24">
        <f t="shared" si="13"/>
        <v>2.1331333333333333</v>
      </c>
      <c r="R24">
        <f t="shared" si="14"/>
        <v>1.8932666666666667</v>
      </c>
      <c r="S24">
        <f t="shared" si="15"/>
        <v>0.16933191600456499</v>
      </c>
      <c r="T24">
        <f t="shared" si="16"/>
        <v>8.1605909372081939E-2</v>
      </c>
      <c r="U24">
        <f t="shared" si="17"/>
        <v>0.2709846406295594</v>
      </c>
    </row>
    <row r="25" spans="1:21" x14ac:dyDescent="0.25">
      <c r="B25">
        <v>43308</v>
      </c>
      <c r="C25">
        <v>0.53890000000000005</v>
      </c>
      <c r="D25">
        <v>0.47760000000000002</v>
      </c>
      <c r="E25">
        <v>0.41699999999999998</v>
      </c>
      <c r="F25">
        <v>0.47410000000000002</v>
      </c>
      <c r="G25">
        <v>0.34150000000000003</v>
      </c>
      <c r="H25">
        <v>0.1762</v>
      </c>
      <c r="I25" t="s">
        <v>36</v>
      </c>
      <c r="J25">
        <f t="shared" si="18"/>
        <v>2.7666999999999997</v>
      </c>
      <c r="K25">
        <f t="shared" si="18"/>
        <v>2.8449999999999998</v>
      </c>
      <c r="L25">
        <f t="shared" si="18"/>
        <v>2.2211999999999996</v>
      </c>
      <c r="M25">
        <f t="shared" si="18"/>
        <v>2.5259</v>
      </c>
      <c r="N25">
        <f t="shared" si="18"/>
        <v>2.1219000000000001</v>
      </c>
      <c r="O25">
        <f t="shared" si="18"/>
        <v>2.0238</v>
      </c>
      <c r="P25">
        <v>5</v>
      </c>
      <c r="Q25">
        <f t="shared" si="13"/>
        <v>2.6109666666666662</v>
      </c>
      <c r="R25">
        <f t="shared" si="14"/>
        <v>2.2238666666666664</v>
      </c>
      <c r="S25">
        <f t="shared" si="15"/>
        <v>0.19618975791592966</v>
      </c>
      <c r="T25">
        <f t="shared" si="16"/>
        <v>0.15364895414909635</v>
      </c>
      <c r="U25">
        <f t="shared" si="17"/>
        <v>0.1952896808938856</v>
      </c>
    </row>
    <row r="26" spans="1:21" x14ac:dyDescent="0.25"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J26" t="s">
        <v>92</v>
      </c>
      <c r="K26" t="s">
        <v>93</v>
      </c>
      <c r="L26" t="s">
        <v>98</v>
      </c>
      <c r="M26" t="s">
        <v>95</v>
      </c>
      <c r="N26" t="s">
        <v>96</v>
      </c>
      <c r="O26" t="s">
        <v>97</v>
      </c>
      <c r="Q26" t="s">
        <v>1</v>
      </c>
      <c r="R26" t="s">
        <v>0</v>
      </c>
      <c r="S26" t="s">
        <v>109</v>
      </c>
      <c r="T26" t="s">
        <v>110</v>
      </c>
      <c r="U26" t="s">
        <v>13</v>
      </c>
    </row>
    <row r="27" spans="1:21" x14ac:dyDescent="0.25">
      <c r="A27" t="s">
        <v>20</v>
      </c>
      <c r="B27">
        <v>43318</v>
      </c>
      <c r="C27">
        <v>0.75555555555555554</v>
      </c>
      <c r="D27">
        <v>0.76326530612244903</v>
      </c>
      <c r="E27">
        <v>0.66808510638297869</v>
      </c>
      <c r="F27">
        <v>0.79629629629629628</v>
      </c>
      <c r="G27">
        <v>0.40975609756097559</v>
      </c>
      <c r="H27">
        <v>0.78095238095238095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</row>
    <row r="28" spans="1:21" x14ac:dyDescent="0.25">
      <c r="B28">
        <v>43319</v>
      </c>
      <c r="C28">
        <v>0.72222222222222221</v>
      </c>
      <c r="D28">
        <v>0.70204081632653059</v>
      </c>
      <c r="E28">
        <v>0.57021276595744685</v>
      </c>
      <c r="F28">
        <v>0.44814814814814813</v>
      </c>
      <c r="G28">
        <v>0.4682926829268293</v>
      </c>
      <c r="H28">
        <v>0.50476190476190474</v>
      </c>
      <c r="J28">
        <f t="shared" ref="J28:O28" si="19">0+C27</f>
        <v>0.75555555555555554</v>
      </c>
      <c r="K28">
        <f t="shared" si="19"/>
        <v>0.76326530612244903</v>
      </c>
      <c r="L28">
        <f t="shared" si="19"/>
        <v>0.66808510638297869</v>
      </c>
      <c r="M28">
        <f t="shared" si="19"/>
        <v>0.79629629629629628</v>
      </c>
      <c r="N28">
        <f t="shared" si="19"/>
        <v>0.40975609756097559</v>
      </c>
      <c r="O28">
        <f t="shared" si="19"/>
        <v>0.78095238095238095</v>
      </c>
      <c r="P28">
        <v>1</v>
      </c>
      <c r="Q28">
        <f>AVERAGE(J28:L28)</f>
        <v>0.72896865602032779</v>
      </c>
      <c r="R28">
        <f>AVERAGE(M28:O28)</f>
        <v>0.66233492493655088</v>
      </c>
      <c r="S28">
        <f>STDEV(J28:L28)/SQRT(COUNT(J28:L28))</f>
        <v>3.0523024237361043E-2</v>
      </c>
      <c r="T28">
        <f>STDEV(M28:O28)/SQRT(COUNT(M28:O28))</f>
        <v>0.12636706712765522</v>
      </c>
      <c r="U28">
        <f>TTEST(J28:L28,M28:O28,2,2)</f>
        <v>0.63526303335140388</v>
      </c>
    </row>
    <row r="29" spans="1:21" x14ac:dyDescent="0.25">
      <c r="B29">
        <v>43320</v>
      </c>
      <c r="C29">
        <v>0.67222222222222228</v>
      </c>
      <c r="D29">
        <v>0.54285714285714282</v>
      </c>
      <c r="E29">
        <v>0.58723404255319145</v>
      </c>
      <c r="F29">
        <v>0.50740740740740742</v>
      </c>
      <c r="G29">
        <v>0.40975609756097559</v>
      </c>
      <c r="H29">
        <v>0.52380952380952384</v>
      </c>
      <c r="J29">
        <f t="shared" ref="J29:O32" si="20">J28+C28</f>
        <v>1.4777777777777779</v>
      </c>
      <c r="K29">
        <f t="shared" si="20"/>
        <v>1.4653061224489796</v>
      </c>
      <c r="L29">
        <f t="shared" si="20"/>
        <v>1.2382978723404254</v>
      </c>
      <c r="M29">
        <f t="shared" si="20"/>
        <v>1.2444444444444445</v>
      </c>
      <c r="N29">
        <f t="shared" si="20"/>
        <v>0.87804878048780488</v>
      </c>
      <c r="O29">
        <f t="shared" si="20"/>
        <v>1.2857142857142856</v>
      </c>
      <c r="P29">
        <v>2</v>
      </c>
      <c r="Q29">
        <f t="shared" ref="Q29:Q30" si="21">AVERAGE(J29:L29)</f>
        <v>1.3937939241890611</v>
      </c>
      <c r="R29">
        <f t="shared" ref="R29:R32" si="22">AVERAGE(M29:O29)</f>
        <v>1.1360691702155117</v>
      </c>
      <c r="S29">
        <f t="shared" ref="S29:S32" si="23">STDEV(J29:L29)/SQRT(COUNT(J29:L29))</f>
        <v>7.7831339343577291E-2</v>
      </c>
      <c r="T29">
        <f t="shared" ref="T29:T32" si="24">STDEV(M29:O29)/SQRT(COUNT(M29:O29))</f>
        <v>0.12955911274528736</v>
      </c>
      <c r="U29">
        <f t="shared" ref="U29:U32" si="25">TTEST(J29:L29,M29:O29,2,2)</f>
        <v>0.16335543336742434</v>
      </c>
    </row>
    <row r="30" spans="1:21" x14ac:dyDescent="0.25">
      <c r="B30">
        <v>43321</v>
      </c>
      <c r="C30">
        <v>0.7</v>
      </c>
      <c r="D30">
        <v>0.67755102040816328</v>
      </c>
      <c r="E30">
        <v>0.50212765957446803</v>
      </c>
      <c r="F30">
        <v>0.58148148148148149</v>
      </c>
      <c r="G30">
        <v>0.2097560975609756</v>
      </c>
      <c r="H30">
        <v>0.42857142857142855</v>
      </c>
      <c r="J30">
        <f t="shared" si="20"/>
        <v>2.1500000000000004</v>
      </c>
      <c r="K30">
        <f t="shared" si="20"/>
        <v>2.0081632653061225</v>
      </c>
      <c r="L30">
        <f t="shared" si="20"/>
        <v>1.8255319148936169</v>
      </c>
      <c r="M30">
        <f t="shared" si="20"/>
        <v>1.751851851851852</v>
      </c>
      <c r="N30">
        <f t="shared" si="20"/>
        <v>1.2878048780487805</v>
      </c>
      <c r="O30">
        <f t="shared" si="20"/>
        <v>1.8095238095238093</v>
      </c>
      <c r="P30">
        <v>3</v>
      </c>
      <c r="Q30">
        <f t="shared" si="21"/>
        <v>1.9945650600665799</v>
      </c>
      <c r="R30">
        <f t="shared" si="22"/>
        <v>1.6163935131414806</v>
      </c>
      <c r="S30">
        <f t="shared" si="23"/>
        <v>9.3912313627222438E-2</v>
      </c>
      <c r="T30">
        <f t="shared" si="24"/>
        <v>0.16513568361551645</v>
      </c>
      <c r="U30">
        <f t="shared" si="25"/>
        <v>0.11736060662819726</v>
      </c>
    </row>
    <row r="31" spans="1:21" x14ac:dyDescent="0.25">
      <c r="B31">
        <v>43322</v>
      </c>
      <c r="C31">
        <v>0.68333333333333335</v>
      </c>
      <c r="D31">
        <v>0.76326530612244903</v>
      </c>
      <c r="E31">
        <v>0.67234042553191486</v>
      </c>
      <c r="F31">
        <v>0.66666666666666663</v>
      </c>
      <c r="G31">
        <v>0.4195121951219512</v>
      </c>
      <c r="H31">
        <v>0.55714285714285716</v>
      </c>
      <c r="J31">
        <f t="shared" si="20"/>
        <v>2.8500000000000005</v>
      </c>
      <c r="K31">
        <f t="shared" si="20"/>
        <v>2.6857142857142859</v>
      </c>
      <c r="L31">
        <f t="shared" si="20"/>
        <v>2.3276595744680848</v>
      </c>
      <c r="M31">
        <f t="shared" si="20"/>
        <v>2.3333333333333335</v>
      </c>
      <c r="N31">
        <f t="shared" si="20"/>
        <v>1.4975609756097561</v>
      </c>
      <c r="O31">
        <f t="shared" si="20"/>
        <v>2.2380952380952377</v>
      </c>
      <c r="P31">
        <v>4</v>
      </c>
      <c r="Q31">
        <f>AVERAGE(J31:L31)</f>
        <v>2.6211246200607903</v>
      </c>
      <c r="R31">
        <f t="shared" si="22"/>
        <v>2.0229965156794427</v>
      </c>
      <c r="S31">
        <f t="shared" si="23"/>
        <v>0.15420629982606471</v>
      </c>
      <c r="T31">
        <f t="shared" si="24"/>
        <v>0.26415238895530685</v>
      </c>
      <c r="U31">
        <f t="shared" si="25"/>
        <v>0.12218335692575349</v>
      </c>
    </row>
    <row r="32" spans="1:21" x14ac:dyDescent="0.25">
      <c r="J32">
        <f t="shared" si="20"/>
        <v>3.5333333333333341</v>
      </c>
      <c r="K32">
        <f t="shared" si="20"/>
        <v>3.4489795918367347</v>
      </c>
      <c r="L32">
        <f t="shared" si="20"/>
        <v>2.9999999999999996</v>
      </c>
      <c r="M32">
        <f t="shared" si="20"/>
        <v>3</v>
      </c>
      <c r="N32">
        <f t="shared" si="20"/>
        <v>1.9170731707317072</v>
      </c>
      <c r="O32">
        <f t="shared" si="20"/>
        <v>2.7952380952380951</v>
      </c>
      <c r="P32">
        <v>5</v>
      </c>
      <c r="Q32">
        <f>AVERAGE(J32:L32)</f>
        <v>3.3274376417233564</v>
      </c>
      <c r="R32">
        <f t="shared" si="22"/>
        <v>2.5707704219899341</v>
      </c>
      <c r="S32">
        <f t="shared" si="23"/>
        <v>0.16551983299002138</v>
      </c>
      <c r="T32">
        <f t="shared" si="24"/>
        <v>0.33215053396381994</v>
      </c>
      <c r="U32">
        <f t="shared" si="25"/>
        <v>0.11107696554353803</v>
      </c>
    </row>
    <row r="33" spans="1:23" x14ac:dyDescent="0.25">
      <c r="A33" t="s">
        <v>21</v>
      </c>
      <c r="B33">
        <v>43325</v>
      </c>
      <c r="C33">
        <v>0.80555555555555558</v>
      </c>
      <c r="D33">
        <v>0.62040816326530612</v>
      </c>
      <c r="E33">
        <v>0.68085106382978722</v>
      </c>
      <c r="F33">
        <v>0.52592592592592591</v>
      </c>
      <c r="G33">
        <v>0.4975609756097561</v>
      </c>
      <c r="H33">
        <v>0.52857142857142858</v>
      </c>
      <c r="J33" t="s">
        <v>95</v>
      </c>
      <c r="K33" t="s">
        <v>96</v>
      </c>
      <c r="L33" t="s">
        <v>97</v>
      </c>
      <c r="M33" t="s">
        <v>92</v>
      </c>
      <c r="N33" t="s">
        <v>93</v>
      </c>
      <c r="O33" t="s">
        <v>98</v>
      </c>
    </row>
    <row r="34" spans="1:23" x14ac:dyDescent="0.25">
      <c r="B34">
        <v>43326</v>
      </c>
      <c r="C34">
        <v>0.6333333333333333</v>
      </c>
      <c r="D34">
        <v>0.56734693877551023</v>
      </c>
      <c r="E34">
        <v>0.54893617021276597</v>
      </c>
      <c r="F34">
        <v>0.55555555555555558</v>
      </c>
      <c r="G34">
        <v>0.43902439024390244</v>
      </c>
      <c r="H34">
        <v>0.50476190476190474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 t="s">
        <v>58</v>
      </c>
      <c r="Q34" t="s">
        <v>1</v>
      </c>
      <c r="R34" t="s">
        <v>0</v>
      </c>
      <c r="S34" t="s">
        <v>109</v>
      </c>
      <c r="T34" t="s">
        <v>110</v>
      </c>
    </row>
    <row r="35" spans="1:23" x14ac:dyDescent="0.25">
      <c r="B35">
        <v>43327</v>
      </c>
      <c r="C35">
        <v>0.67222222222222228</v>
      </c>
      <c r="D35">
        <v>0.19183673469387755</v>
      </c>
      <c r="E35">
        <v>0.50212765957446803</v>
      </c>
      <c r="F35">
        <v>0.50740740740740742</v>
      </c>
      <c r="G35">
        <v>0.43414634146341463</v>
      </c>
      <c r="H35">
        <v>0.44285714285714284</v>
      </c>
      <c r="J35">
        <f t="shared" ref="J35:O35" si="26">0+C33</f>
        <v>0.80555555555555558</v>
      </c>
      <c r="K35">
        <f t="shared" si="26"/>
        <v>0.62040816326530612</v>
      </c>
      <c r="L35">
        <f t="shared" si="26"/>
        <v>0.68085106382978722</v>
      </c>
      <c r="M35">
        <f t="shared" si="26"/>
        <v>0.52592592592592591</v>
      </c>
      <c r="N35">
        <f t="shared" si="26"/>
        <v>0.4975609756097561</v>
      </c>
      <c r="O35">
        <f t="shared" si="26"/>
        <v>0.52857142857142858</v>
      </c>
      <c r="P35">
        <v>0</v>
      </c>
      <c r="Q35">
        <v>0</v>
      </c>
      <c r="R35">
        <v>0</v>
      </c>
      <c r="S35">
        <f>STDEV(M34:O34)/SQRT(COUNT(M34:O34))</f>
        <v>0</v>
      </c>
      <c r="T35">
        <f>STDEV(J34:L34)/SQRT(COUNT(J34:L34))</f>
        <v>0</v>
      </c>
    </row>
    <row r="36" spans="1:23" x14ac:dyDescent="0.25">
      <c r="B36">
        <v>43328</v>
      </c>
      <c r="C36">
        <v>0.45555555555555555</v>
      </c>
      <c r="D36">
        <v>0.24081632653061225</v>
      </c>
      <c r="E36">
        <v>0.34468085106382979</v>
      </c>
      <c r="F36">
        <v>0.47407407407407409</v>
      </c>
      <c r="G36">
        <v>0.42439024390243901</v>
      </c>
      <c r="H36">
        <v>0.24761904761904763</v>
      </c>
      <c r="J36">
        <f t="shared" ref="J36:N39" si="27">J35+C34</f>
        <v>1.4388888888888889</v>
      </c>
      <c r="K36">
        <f t="shared" si="27"/>
        <v>1.1877551020408164</v>
      </c>
      <c r="L36">
        <f t="shared" si="27"/>
        <v>1.2297872340425533</v>
      </c>
      <c r="M36">
        <f t="shared" si="27"/>
        <v>1.0814814814814815</v>
      </c>
      <c r="N36">
        <f t="shared" si="27"/>
        <v>0.93658536585365848</v>
      </c>
      <c r="O36">
        <f>O35+H34</f>
        <v>1.0333333333333332</v>
      </c>
      <c r="P36">
        <v>1</v>
      </c>
      <c r="Q36">
        <f>AVERAGE(M35:O35)</f>
        <v>0.51735277670237023</v>
      </c>
      <c r="R36">
        <f>AVERAGE(J35:L35)</f>
        <v>0.70227159421688301</v>
      </c>
      <c r="S36">
        <f t="shared" ref="S36:S40" si="28">STDEV(M35:O35)/SQRT(COUNT(M35:O35))</f>
        <v>9.925324745804558E-3</v>
      </c>
      <c r="T36">
        <f t="shared" ref="T36:T40" si="29">STDEV(J35:L35)/SQRT(COUNT(J35:L35))</f>
        <v>5.4509994678401633E-2</v>
      </c>
    </row>
    <row r="37" spans="1:23" x14ac:dyDescent="0.25">
      <c r="B37">
        <v>43329</v>
      </c>
      <c r="C37">
        <v>0.56111111111111112</v>
      </c>
      <c r="D37">
        <v>0.45714285714285713</v>
      </c>
      <c r="E37">
        <v>0.4553191489361702</v>
      </c>
      <c r="F37">
        <v>0.38148148148148148</v>
      </c>
      <c r="G37">
        <v>0.4195121951219512</v>
      </c>
      <c r="H37">
        <v>0.29523809523809524</v>
      </c>
      <c r="J37">
        <f t="shared" si="27"/>
        <v>2.1111111111111112</v>
      </c>
      <c r="K37">
        <f t="shared" si="27"/>
        <v>1.379591836734694</v>
      </c>
      <c r="L37">
        <f t="shared" si="27"/>
        <v>1.7319148936170214</v>
      </c>
      <c r="M37">
        <f t="shared" si="27"/>
        <v>1.588888888888889</v>
      </c>
      <c r="N37">
        <f t="shared" si="27"/>
        <v>1.3707317073170731</v>
      </c>
      <c r="O37">
        <f>O36+H35</f>
        <v>1.4761904761904761</v>
      </c>
      <c r="P37">
        <v>2</v>
      </c>
      <c r="Q37">
        <f>AVERAGE(M36:O36)</f>
        <v>1.0171333935561577</v>
      </c>
      <c r="R37">
        <f>AVERAGE(J36:L36)</f>
        <v>1.2854770749907527</v>
      </c>
      <c r="S37">
        <f t="shared" si="28"/>
        <v>4.2604966915435062E-2</v>
      </c>
      <c r="T37">
        <f t="shared" si="29"/>
        <v>7.7659649567391409E-2</v>
      </c>
    </row>
    <row r="38" spans="1:23" x14ac:dyDescent="0.25">
      <c r="J38">
        <f t="shared" si="27"/>
        <v>2.5666666666666669</v>
      </c>
      <c r="K38">
        <f t="shared" si="27"/>
        <v>1.6204081632653062</v>
      </c>
      <c r="L38">
        <f t="shared" si="27"/>
        <v>2.0765957446808514</v>
      </c>
      <c r="M38">
        <f t="shared" si="27"/>
        <v>2.0629629629629633</v>
      </c>
      <c r="N38">
        <f t="shared" si="27"/>
        <v>1.795121951219512</v>
      </c>
      <c r="O38">
        <f>O37+H36</f>
        <v>1.7238095238095237</v>
      </c>
      <c r="P38">
        <v>3</v>
      </c>
      <c r="Q38">
        <f>AVERAGE(M37:O37)</f>
        <v>1.4786036907988127</v>
      </c>
      <c r="R38">
        <f>AVERAGE(J37:L37)</f>
        <v>1.740872613820942</v>
      </c>
      <c r="S38">
        <f t="shared" si="28"/>
        <v>6.2988111765631322E-2</v>
      </c>
      <c r="T38">
        <f t="shared" si="29"/>
        <v>0.21121891705013052</v>
      </c>
    </row>
    <row r="39" spans="1:23" x14ac:dyDescent="0.25">
      <c r="J39">
        <f t="shared" si="27"/>
        <v>3.1277777777777782</v>
      </c>
      <c r="K39">
        <f t="shared" si="27"/>
        <v>2.0775510204081633</v>
      </c>
      <c r="L39">
        <f t="shared" si="27"/>
        <v>2.5319148936170217</v>
      </c>
      <c r="M39">
        <f t="shared" si="27"/>
        <v>2.4444444444444446</v>
      </c>
      <c r="N39">
        <f t="shared" si="27"/>
        <v>2.2146341463414632</v>
      </c>
      <c r="O39">
        <f>O38+H37</f>
        <v>2.019047619047619</v>
      </c>
      <c r="P39">
        <v>4</v>
      </c>
      <c r="Q39">
        <f>AVERAGE(M38:O38)</f>
        <v>1.8606314793306664</v>
      </c>
      <c r="R39">
        <f>AVERAGE(J38:L38)</f>
        <v>2.0878901915376082</v>
      </c>
      <c r="S39">
        <f t="shared" si="28"/>
        <v>0.10323902286669684</v>
      </c>
      <c r="T39">
        <f t="shared" si="29"/>
        <v>0.27321966877233655</v>
      </c>
    </row>
    <row r="40" spans="1:23" x14ac:dyDescent="0.25">
      <c r="P40">
        <v>5</v>
      </c>
      <c r="Q40">
        <f>AVERAGE(M39:O39)</f>
        <v>2.2260420699445089</v>
      </c>
      <c r="R40">
        <f>AVERAGE(J39:L39)</f>
        <v>2.579081230600988</v>
      </c>
      <c r="S40">
        <f t="shared" si="28"/>
        <v>0.12293388508343829</v>
      </c>
      <c r="T40">
        <f t="shared" si="29"/>
        <v>0.30409020480888943</v>
      </c>
    </row>
    <row r="42" spans="1:23" x14ac:dyDescent="0.25">
      <c r="C42" s="9"/>
      <c r="D42" s="9"/>
      <c r="E42" s="9"/>
      <c r="F42" s="9"/>
      <c r="G42" s="9"/>
      <c r="H42" s="9"/>
      <c r="J42" s="1" t="s">
        <v>111</v>
      </c>
    </row>
    <row r="44" spans="1:23" x14ac:dyDescent="0.25">
      <c r="J44" t="s">
        <v>92</v>
      </c>
      <c r="K44" t="s">
        <v>93</v>
      </c>
      <c r="L44" t="s">
        <v>98</v>
      </c>
      <c r="M44" t="s">
        <v>105</v>
      </c>
      <c r="N44" t="s">
        <v>106</v>
      </c>
      <c r="O44" t="s">
        <v>107</v>
      </c>
      <c r="P44" t="s">
        <v>1</v>
      </c>
      <c r="Q44" t="s">
        <v>102</v>
      </c>
      <c r="S44" t="s">
        <v>108</v>
      </c>
      <c r="T44" t="s">
        <v>1</v>
      </c>
      <c r="U44" t="s">
        <v>0</v>
      </c>
      <c r="V44" t="s">
        <v>109</v>
      </c>
      <c r="W44" t="s">
        <v>110</v>
      </c>
    </row>
    <row r="45" spans="1:23" x14ac:dyDescent="0.25"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f>AVERAGE(J45:O45)</f>
        <v>0</v>
      </c>
      <c r="Q45">
        <f>STDEV(J45:O45)/SQRT(COUNT(J45:O45))</f>
        <v>0</v>
      </c>
      <c r="S45">
        <v>0</v>
      </c>
      <c r="T45">
        <f>P45</f>
        <v>0</v>
      </c>
      <c r="U45">
        <f>P53</f>
        <v>0</v>
      </c>
      <c r="V45">
        <f>Q45</f>
        <v>0</v>
      </c>
      <c r="W45">
        <f>Q53</f>
        <v>0</v>
      </c>
    </row>
    <row r="46" spans="1:23" x14ac:dyDescent="0.25">
      <c r="J46">
        <v>0.71109999999999995</v>
      </c>
      <c r="K46">
        <v>0.63670000000000004</v>
      </c>
      <c r="L46">
        <v>0.57869999999999999</v>
      </c>
      <c r="M46">
        <v>0.52592592592592591</v>
      </c>
      <c r="N46">
        <v>0.4975609756097561</v>
      </c>
      <c r="O46">
        <v>0.52857142857142858</v>
      </c>
      <c r="P46">
        <f t="shared" ref="P46:P50" si="30">AVERAGE(J46:O46)</f>
        <v>0.57975972168451839</v>
      </c>
      <c r="Q46">
        <f>STDEV(J46:O46)/SQRT(COUNT(J46:O46))</f>
        <v>3.3049730098017455E-2</v>
      </c>
      <c r="S46">
        <v>1</v>
      </c>
      <c r="T46">
        <f>P46</f>
        <v>0.57975972168451839</v>
      </c>
      <c r="U46">
        <f t="shared" ref="U46:U50" si="31">P54</f>
        <v>0.70721913044177487</v>
      </c>
      <c r="V46">
        <f t="shared" ref="V46:V50" si="32">Q46</f>
        <v>3.3049730098017455E-2</v>
      </c>
      <c r="W46">
        <f t="shared" ref="W46:W50" si="33">Q54</f>
        <v>2.6178688835184791E-2</v>
      </c>
    </row>
    <row r="47" spans="1:23" x14ac:dyDescent="0.25">
      <c r="J47">
        <v>1.2666999999999999</v>
      </c>
      <c r="K47">
        <v>1.2694000000000001</v>
      </c>
      <c r="L47">
        <v>1.0085</v>
      </c>
      <c r="M47">
        <v>1.0814814814814815</v>
      </c>
      <c r="N47">
        <v>0.93658536585365848</v>
      </c>
      <c r="O47">
        <v>1.0333333333333332</v>
      </c>
      <c r="P47">
        <f t="shared" si="30"/>
        <v>1.0993333634447455</v>
      </c>
      <c r="Q47">
        <f t="shared" ref="Q47:Q50" si="34">STDEV(J47:O47)/SQRT(COUNT(J47:O47))</f>
        <v>5.6670555611642616E-2</v>
      </c>
      <c r="S47">
        <v>2</v>
      </c>
      <c r="T47">
        <f>P47</f>
        <v>1.0993333634447455</v>
      </c>
      <c r="U47">
        <f t="shared" si="31"/>
        <v>1.2066552041620431</v>
      </c>
      <c r="V47">
        <f t="shared" si="32"/>
        <v>5.6670555611642616E-2</v>
      </c>
      <c r="W47">
        <f t="shared" si="33"/>
        <v>4.9713163118659608E-2</v>
      </c>
    </row>
    <row r="48" spans="1:23" x14ac:dyDescent="0.25">
      <c r="J48">
        <v>1.7833999999999999</v>
      </c>
      <c r="K48">
        <v>1.8572000000000002</v>
      </c>
      <c r="L48">
        <v>1.4169999999999998</v>
      </c>
      <c r="M48">
        <v>1.588888888888889</v>
      </c>
      <c r="N48">
        <v>1.3707317073170731</v>
      </c>
      <c r="O48">
        <v>1.4761904761904761</v>
      </c>
      <c r="P48">
        <f t="shared" si="30"/>
        <v>1.5822351787327398</v>
      </c>
      <c r="Q48">
        <f t="shared" si="34"/>
        <v>8.1526901850015085E-2</v>
      </c>
      <c r="S48">
        <v>3</v>
      </c>
      <c r="T48">
        <f t="shared" ref="T48:T50" si="35">P48</f>
        <v>1.5822351787327398</v>
      </c>
      <c r="U48">
        <f t="shared" si="31"/>
        <v>1.6604863069104709</v>
      </c>
      <c r="V48">
        <f t="shared" si="32"/>
        <v>8.1526901850015085E-2</v>
      </c>
      <c r="W48">
        <f t="shared" si="33"/>
        <v>0.10340415135947693</v>
      </c>
    </row>
    <row r="49" spans="10:23" x14ac:dyDescent="0.25">
      <c r="J49">
        <v>2.2277999999999998</v>
      </c>
      <c r="K49">
        <v>2.3673999999999999</v>
      </c>
      <c r="L49">
        <v>1.8041999999999998</v>
      </c>
      <c r="M49">
        <v>2.0629629629629633</v>
      </c>
      <c r="N49">
        <v>1.795121951219512</v>
      </c>
      <c r="O49">
        <v>1.7238095238095237</v>
      </c>
      <c r="P49">
        <f t="shared" si="30"/>
        <v>1.9968824063319996</v>
      </c>
      <c r="Q49">
        <f t="shared" si="34"/>
        <v>0.10760660642262654</v>
      </c>
      <c r="S49">
        <v>4</v>
      </c>
      <c r="T49">
        <f t="shared" si="35"/>
        <v>1.9968824063319996</v>
      </c>
      <c r="U49">
        <f>P57</f>
        <v>1.9905784291021373</v>
      </c>
      <c r="V49">
        <f t="shared" si="32"/>
        <v>0.10760660642262654</v>
      </c>
      <c r="W49">
        <f t="shared" si="33"/>
        <v>0.13474278530356079</v>
      </c>
    </row>
    <row r="50" spans="10:23" x14ac:dyDescent="0.25">
      <c r="J50">
        <v>2.7666999999999997</v>
      </c>
      <c r="K50">
        <v>2.8449999999999998</v>
      </c>
      <c r="L50">
        <v>2.2211999999999996</v>
      </c>
      <c r="M50">
        <v>2.4444444444444446</v>
      </c>
      <c r="N50">
        <v>2.2146341463414632</v>
      </c>
      <c r="O50">
        <v>2.019047619047619</v>
      </c>
      <c r="P50">
        <f t="shared" si="30"/>
        <v>2.4185043683055878</v>
      </c>
      <c r="Q50">
        <f t="shared" si="34"/>
        <v>0.13464389886158773</v>
      </c>
      <c r="S50">
        <v>5</v>
      </c>
      <c r="T50">
        <f t="shared" si="35"/>
        <v>2.4185043683055878</v>
      </c>
      <c r="U50">
        <f t="shared" si="31"/>
        <v>2.4014739486338272</v>
      </c>
      <c r="V50">
        <f t="shared" si="32"/>
        <v>0.13464389886158773</v>
      </c>
      <c r="W50">
        <f t="shared" si="33"/>
        <v>0.17182735543538202</v>
      </c>
    </row>
    <row r="52" spans="10:23" x14ac:dyDescent="0.25">
      <c r="J52" t="s">
        <v>95</v>
      </c>
      <c r="K52" t="s">
        <v>96</v>
      </c>
      <c r="L52" t="s">
        <v>97</v>
      </c>
      <c r="M52" t="s">
        <v>112</v>
      </c>
      <c r="N52" t="s">
        <v>113</v>
      </c>
      <c r="O52" t="s">
        <v>114</v>
      </c>
      <c r="P52" t="s">
        <v>0</v>
      </c>
      <c r="Q52" t="s">
        <v>103</v>
      </c>
      <c r="R52" t="s">
        <v>13</v>
      </c>
    </row>
    <row r="53" spans="10:23" x14ac:dyDescent="0.25"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f>AVERAGE(J53:O53)</f>
        <v>0</v>
      </c>
      <c r="Q53">
        <f>STDEV(J53:O53)/SQRT(COUNT(J53:O53))</f>
        <v>0</v>
      </c>
    </row>
    <row r="54" spans="10:23" x14ac:dyDescent="0.25">
      <c r="J54">
        <v>0.74809999999999999</v>
      </c>
      <c r="K54">
        <v>0.71220000000000006</v>
      </c>
      <c r="L54">
        <v>0.67620000000000002</v>
      </c>
      <c r="M54">
        <v>0.80555555555555558</v>
      </c>
      <c r="N54">
        <v>0.62040816326530612</v>
      </c>
      <c r="O54">
        <v>0.68085106382978722</v>
      </c>
      <c r="P54">
        <f t="shared" ref="P54:P57" si="36">AVERAGE(J54:O54)</f>
        <v>0.70721913044177487</v>
      </c>
      <c r="Q54">
        <f>STDEV(J54:O54)/SQRT(COUNT(J54:O54))</f>
        <v>2.6178688835184791E-2</v>
      </c>
      <c r="R54">
        <f>TTEST(J46:O46,J54:O54,2,2)</f>
        <v>1.2827172996287587E-2</v>
      </c>
    </row>
    <row r="55" spans="10:23" x14ac:dyDescent="0.25">
      <c r="J55">
        <v>1.1333</v>
      </c>
      <c r="K55">
        <v>1.1073</v>
      </c>
      <c r="L55">
        <v>1.1429</v>
      </c>
      <c r="M55">
        <v>1.4388888888888889</v>
      </c>
      <c r="N55">
        <v>1.1877551020408164</v>
      </c>
      <c r="O55">
        <v>1.2297872340425533</v>
      </c>
      <c r="P55">
        <f t="shared" si="36"/>
        <v>1.2066552041620431</v>
      </c>
      <c r="Q55">
        <f t="shared" ref="Q55:Q58" si="37">STDEV(J55:O55)/SQRT(COUNT(J55:O55))</f>
        <v>4.9713163118659608E-2</v>
      </c>
      <c r="R55">
        <f t="shared" ref="R55:R58" si="38">TTEST(J47:O47,J55:O55,2,2)</f>
        <v>0.18499411791221404</v>
      </c>
    </row>
    <row r="56" spans="10:23" x14ac:dyDescent="0.25">
      <c r="J56">
        <v>1.6665999999999999</v>
      </c>
      <c r="K56">
        <v>1.4975000000000001</v>
      </c>
      <c r="L56">
        <v>1.5762</v>
      </c>
      <c r="M56">
        <v>2.1111111111111112</v>
      </c>
      <c r="N56">
        <v>1.379591836734694</v>
      </c>
      <c r="O56">
        <v>1.7319148936170214</v>
      </c>
      <c r="P56">
        <f t="shared" si="36"/>
        <v>1.6604863069104709</v>
      </c>
      <c r="Q56">
        <f t="shared" si="37"/>
        <v>0.10340415135947693</v>
      </c>
      <c r="R56">
        <f t="shared" si="38"/>
        <v>0.56553799669267901</v>
      </c>
    </row>
    <row r="57" spans="10:23" x14ac:dyDescent="0.25">
      <c r="J57">
        <v>2.0518000000000001</v>
      </c>
      <c r="K57">
        <v>1.7804</v>
      </c>
      <c r="L57">
        <v>1.8475999999999999</v>
      </c>
      <c r="M57">
        <v>2.5666666666666669</v>
      </c>
      <c r="N57">
        <v>1.6204081632653062</v>
      </c>
      <c r="O57">
        <v>2.0765957446808514</v>
      </c>
      <c r="P57">
        <f t="shared" si="36"/>
        <v>1.9905784291021373</v>
      </c>
      <c r="Q57">
        <f t="shared" si="37"/>
        <v>0.13474278530356079</v>
      </c>
      <c r="R57">
        <f t="shared" si="38"/>
        <v>0.97155694033072804</v>
      </c>
    </row>
    <row r="58" spans="10:23" x14ac:dyDescent="0.25">
      <c r="J58">
        <v>2.5259</v>
      </c>
      <c r="K58">
        <v>2.1219000000000001</v>
      </c>
      <c r="L58">
        <v>2.0238</v>
      </c>
      <c r="M58">
        <v>3.1277777777777782</v>
      </c>
      <c r="N58">
        <v>2.0775510204081633</v>
      </c>
      <c r="O58">
        <v>2.5319148936170217</v>
      </c>
      <c r="P58">
        <f>AVERAGE(J58:O58)</f>
        <v>2.4014739486338272</v>
      </c>
      <c r="Q58">
        <f t="shared" si="37"/>
        <v>0.17182735543538202</v>
      </c>
      <c r="R58">
        <f t="shared" si="38"/>
        <v>0.93935518223390391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94"/>
  <sheetViews>
    <sheetView topLeftCell="P1" zoomScale="70" zoomScaleNormal="70" workbookViewId="0">
      <selection activeCell="AA89" sqref="AA89"/>
    </sheetView>
  </sheetViews>
  <sheetFormatPr defaultRowHeight="15" x14ac:dyDescent="0.25"/>
  <cols>
    <col min="1" max="1" width="27.85546875" bestFit="1" customWidth="1"/>
    <col min="2" max="2" width="11.85546875" bestFit="1" customWidth="1"/>
    <col min="3" max="7" width="11.5703125" bestFit="1" customWidth="1"/>
    <col min="14" max="14" width="12" bestFit="1" customWidth="1"/>
    <col min="19" max="19" width="11" bestFit="1" customWidth="1"/>
    <col min="23" max="23" width="11.5703125" bestFit="1" customWidth="1"/>
    <col min="25" max="25" width="10.28515625" bestFit="1" customWidth="1"/>
    <col min="36" max="36" width="12" bestFit="1" customWidth="1"/>
  </cols>
  <sheetData>
    <row r="1" spans="1:30" x14ac:dyDescent="0.25">
      <c r="D1" t="s">
        <v>1</v>
      </c>
      <c r="G1" t="s">
        <v>0</v>
      </c>
    </row>
    <row r="2" spans="1:30" ht="18.75" x14ac:dyDescent="0.25">
      <c r="C2" s="16">
        <v>1126</v>
      </c>
      <c r="D2" s="16">
        <v>1285</v>
      </c>
      <c r="E2" s="16">
        <v>1869</v>
      </c>
      <c r="F2" s="17">
        <v>1951</v>
      </c>
      <c r="G2" s="17">
        <v>2065</v>
      </c>
      <c r="H2" s="17">
        <v>2079</v>
      </c>
      <c r="J2" t="s">
        <v>91</v>
      </c>
      <c r="K2" t="s">
        <v>92</v>
      </c>
      <c r="L2" t="s">
        <v>93</v>
      </c>
      <c r="M2" s="2" t="s">
        <v>94</v>
      </c>
      <c r="N2" s="2" t="s">
        <v>95</v>
      </c>
      <c r="O2" s="2" t="s">
        <v>96</v>
      </c>
      <c r="P2" s="2" t="s">
        <v>97</v>
      </c>
      <c r="Q2" s="2"/>
      <c r="S2" t="s">
        <v>92</v>
      </c>
      <c r="T2" t="s">
        <v>93</v>
      </c>
      <c r="U2" t="s">
        <v>98</v>
      </c>
      <c r="V2" t="s">
        <v>99</v>
      </c>
      <c r="W2" t="s">
        <v>96</v>
      </c>
      <c r="X2" t="s">
        <v>100</v>
      </c>
      <c r="Y2" t="s">
        <v>13</v>
      </c>
      <c r="Z2" t="s">
        <v>101</v>
      </c>
      <c r="AA2" t="s">
        <v>1</v>
      </c>
      <c r="AB2" t="s">
        <v>0</v>
      </c>
      <c r="AC2" t="s">
        <v>102</v>
      </c>
      <c r="AD2" t="s">
        <v>103</v>
      </c>
    </row>
    <row r="3" spans="1:30" ht="15.75" x14ac:dyDescent="0.25">
      <c r="A3" s="18" t="s">
        <v>64</v>
      </c>
      <c r="B3" s="4">
        <v>43284</v>
      </c>
      <c r="C3">
        <v>43</v>
      </c>
      <c r="D3">
        <v>104</v>
      </c>
      <c r="E3">
        <v>64</v>
      </c>
      <c r="F3">
        <v>141</v>
      </c>
      <c r="G3">
        <v>72</v>
      </c>
      <c r="H3">
        <v>105</v>
      </c>
      <c r="J3" s="26">
        <v>0</v>
      </c>
      <c r="K3" s="26">
        <v>0</v>
      </c>
      <c r="L3" s="26">
        <v>0</v>
      </c>
      <c r="M3" s="26">
        <v>0</v>
      </c>
      <c r="N3" s="26">
        <v>0</v>
      </c>
      <c r="O3" s="26">
        <v>0</v>
      </c>
      <c r="P3" s="26">
        <v>0</v>
      </c>
      <c r="Q3" s="26"/>
      <c r="R3" s="26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Z3">
        <v>0</v>
      </c>
      <c r="AA3">
        <f>AVERAGE(S3:U3)</f>
        <v>0</v>
      </c>
      <c r="AB3">
        <f>AVERAGE(V3:X3)</f>
        <v>0</v>
      </c>
      <c r="AC3">
        <f>STDEV(S3:U3)/SQRT(COUNT(S3:U3))</f>
        <v>0</v>
      </c>
      <c r="AD3">
        <f>STDEV(V3:X3)/SQRT(COUNT(V3:X3))</f>
        <v>0</v>
      </c>
    </row>
    <row r="4" spans="1:30" x14ac:dyDescent="0.25">
      <c r="B4" s="4">
        <v>43285</v>
      </c>
      <c r="C4">
        <v>38</v>
      </c>
      <c r="D4">
        <v>79</v>
      </c>
      <c r="E4">
        <v>116</v>
      </c>
      <c r="F4">
        <v>86</v>
      </c>
      <c r="G4">
        <v>57</v>
      </c>
      <c r="H4">
        <v>64</v>
      </c>
      <c r="J4" s="26">
        <v>1</v>
      </c>
      <c r="K4" s="26">
        <f>AVERAGE(C10,C19)</f>
        <v>105.5</v>
      </c>
      <c r="L4" s="26">
        <f>AVERAGE(D10,D19)</f>
        <v>155.5</v>
      </c>
      <c r="M4" s="26">
        <f t="shared" ref="M4:P4" si="0">AVERAGE(E10,E19)</f>
        <v>177</v>
      </c>
      <c r="N4" s="26">
        <f t="shared" si="0"/>
        <v>109</v>
      </c>
      <c r="O4" s="26">
        <f t="shared" si="0"/>
        <v>115.5</v>
      </c>
      <c r="P4" s="26">
        <f t="shared" si="0"/>
        <v>125</v>
      </c>
      <c r="Q4" s="26"/>
      <c r="R4" s="26">
        <v>1</v>
      </c>
      <c r="S4" s="26">
        <f>K4</f>
        <v>105.5</v>
      </c>
      <c r="T4" s="26">
        <f t="shared" ref="T4:X4" si="1">L4</f>
        <v>155.5</v>
      </c>
      <c r="U4" s="26">
        <f t="shared" si="1"/>
        <v>177</v>
      </c>
      <c r="V4" s="26">
        <f t="shared" si="1"/>
        <v>109</v>
      </c>
      <c r="W4" s="26">
        <f t="shared" si="1"/>
        <v>115.5</v>
      </c>
      <c r="X4" s="26">
        <f t="shared" si="1"/>
        <v>125</v>
      </c>
      <c r="Y4">
        <f>TTEST(S4:U4,V4:X4,2,2)</f>
        <v>0.2452913560550927</v>
      </c>
      <c r="Z4">
        <v>1</v>
      </c>
      <c r="AA4" s="26">
        <f>AVERAGE(S4:U4)</f>
        <v>146</v>
      </c>
      <c r="AB4">
        <f t="shared" ref="AB4:AB8" si="2">AVERAGE(V4:X4)</f>
        <v>116.5</v>
      </c>
      <c r="AC4">
        <f t="shared" ref="AC4:AC7" si="3">STDEV(S4:U4)/SQRT(COUNT(S4:U4))</f>
        <v>21.179785960517481</v>
      </c>
      <c r="AD4">
        <f t="shared" ref="AD4:AD8" si="4">STDEV(V4:X4)/SQRT(COUNT(V4:X4))</f>
        <v>4.6457866215887851</v>
      </c>
    </row>
    <row r="5" spans="1:30" x14ac:dyDescent="0.25">
      <c r="B5" s="4">
        <v>43286</v>
      </c>
      <c r="C5">
        <v>98</v>
      </c>
      <c r="D5">
        <v>167</v>
      </c>
      <c r="E5">
        <v>142</v>
      </c>
      <c r="F5">
        <v>137</v>
      </c>
      <c r="G5">
        <v>111</v>
      </c>
      <c r="H5">
        <v>126</v>
      </c>
      <c r="J5">
        <v>2</v>
      </c>
      <c r="K5" s="26">
        <f>AVERAGE(C11,C20,C3)</f>
        <v>82</v>
      </c>
      <c r="L5" s="26">
        <f t="shared" ref="L5:P7" si="5">AVERAGE(D11,D20,D3)</f>
        <v>131</v>
      </c>
      <c r="M5" s="26">
        <f t="shared" si="5"/>
        <v>117.33333333333333</v>
      </c>
      <c r="N5" s="26">
        <f t="shared" si="5"/>
        <v>121.66666666666667</v>
      </c>
      <c r="O5" s="26">
        <f t="shared" si="5"/>
        <v>92</v>
      </c>
      <c r="P5" s="26">
        <f t="shared" si="5"/>
        <v>98.666666666666671</v>
      </c>
      <c r="Q5" s="26"/>
      <c r="R5">
        <v>2</v>
      </c>
      <c r="S5" s="26">
        <f>S4+K5</f>
        <v>187.5</v>
      </c>
      <c r="T5" s="26">
        <f t="shared" ref="T5:X8" si="6">T4+L5</f>
        <v>286.5</v>
      </c>
      <c r="U5" s="26">
        <f t="shared" si="6"/>
        <v>294.33333333333331</v>
      </c>
      <c r="V5" s="26">
        <f t="shared" si="6"/>
        <v>230.66666666666669</v>
      </c>
      <c r="W5" s="26">
        <f t="shared" si="6"/>
        <v>207.5</v>
      </c>
      <c r="X5" s="26">
        <f t="shared" si="6"/>
        <v>223.66666666666669</v>
      </c>
      <c r="Y5">
        <f>TTEST(S5:U5,V5:X5,2,2)</f>
        <v>0.36851871763971045</v>
      </c>
      <c r="Z5">
        <v>2</v>
      </c>
      <c r="AA5">
        <f t="shared" ref="AA5:AA7" si="7">AVERAGE(S5:U5)</f>
        <v>256.11111111111109</v>
      </c>
      <c r="AB5">
        <f t="shared" si="2"/>
        <v>220.61111111111111</v>
      </c>
      <c r="AC5">
        <f t="shared" si="3"/>
        <v>34.380002441844532</v>
      </c>
      <c r="AD5">
        <f t="shared" si="4"/>
        <v>6.8599301727720752</v>
      </c>
    </row>
    <row r="6" spans="1:30" x14ac:dyDescent="0.25">
      <c r="A6" s="1" t="s">
        <v>65</v>
      </c>
      <c r="B6" s="4"/>
      <c r="C6" s="2">
        <f>AVERAGE(C3:C5)</f>
        <v>59.666666666666664</v>
      </c>
      <c r="D6" s="2">
        <f t="shared" ref="D6:H6" si="8">AVERAGE(D3:D5)</f>
        <v>116.66666666666667</v>
      </c>
      <c r="E6" s="2">
        <f t="shared" si="8"/>
        <v>107.33333333333333</v>
      </c>
      <c r="F6" s="2">
        <f t="shared" si="8"/>
        <v>121.33333333333333</v>
      </c>
      <c r="G6" s="2">
        <f t="shared" si="8"/>
        <v>80</v>
      </c>
      <c r="H6" s="2">
        <f t="shared" si="8"/>
        <v>98.333333333333329</v>
      </c>
      <c r="J6">
        <v>3</v>
      </c>
      <c r="K6" s="26">
        <f t="shared" ref="K6:K7" si="9">AVERAGE(C12,C21,C4)</f>
        <v>87</v>
      </c>
      <c r="L6" s="26">
        <f t="shared" si="5"/>
        <v>124.33333333333333</v>
      </c>
      <c r="M6" s="26">
        <f t="shared" si="5"/>
        <v>140.33333333333334</v>
      </c>
      <c r="N6" s="26">
        <f t="shared" si="5"/>
        <v>101</v>
      </c>
      <c r="O6" s="26">
        <f t="shared" si="5"/>
        <v>95</v>
      </c>
      <c r="P6" s="26">
        <f t="shared" si="5"/>
        <v>96</v>
      </c>
      <c r="Q6" s="26"/>
      <c r="R6">
        <v>3</v>
      </c>
      <c r="S6" s="26">
        <f>S5+K6</f>
        <v>274.5</v>
      </c>
      <c r="T6" s="26">
        <f t="shared" si="6"/>
        <v>410.83333333333331</v>
      </c>
      <c r="U6" s="26">
        <f t="shared" si="6"/>
        <v>434.66666666666663</v>
      </c>
      <c r="V6" s="26">
        <f t="shared" si="6"/>
        <v>331.66666666666669</v>
      </c>
      <c r="W6" s="26">
        <f t="shared" si="6"/>
        <v>302.5</v>
      </c>
      <c r="X6" s="26">
        <f t="shared" si="6"/>
        <v>319.66666666666669</v>
      </c>
      <c r="Y6">
        <f>TTEST(S6:U6,V6:X6,2,2)</f>
        <v>0.33521621576440847</v>
      </c>
      <c r="Z6">
        <v>3</v>
      </c>
      <c r="AA6">
        <f t="shared" si="7"/>
        <v>373.33333333333331</v>
      </c>
      <c r="AB6">
        <f t="shared" si="2"/>
        <v>317.94444444444451</v>
      </c>
      <c r="AC6">
        <f t="shared" si="3"/>
        <v>49.893312102851866</v>
      </c>
      <c r="AD6">
        <f t="shared" si="4"/>
        <v>8.4636112888874351</v>
      </c>
    </row>
    <row r="7" spans="1:30" x14ac:dyDescent="0.25">
      <c r="A7" s="1" t="s">
        <v>66</v>
      </c>
      <c r="B7" s="4"/>
      <c r="C7" s="19">
        <f>AVERAGE(C6:E6)</f>
        <v>94.555555555555557</v>
      </c>
      <c r="D7" s="1"/>
      <c r="E7" s="1"/>
      <c r="F7" s="19">
        <f>AVERAGE(F6:H6)</f>
        <v>99.888888888888872</v>
      </c>
      <c r="J7">
        <v>4</v>
      </c>
      <c r="K7" s="26">
        <f t="shared" si="9"/>
        <v>102</v>
      </c>
      <c r="L7" s="26">
        <f t="shared" si="5"/>
        <v>171.66666666666666</v>
      </c>
      <c r="M7" s="26">
        <f t="shared" si="5"/>
        <v>154.66666666666666</v>
      </c>
      <c r="N7" s="26">
        <f t="shared" si="5"/>
        <v>120</v>
      </c>
      <c r="O7" s="26">
        <f t="shared" si="5"/>
        <v>118.33333333333333</v>
      </c>
      <c r="P7" s="26">
        <f t="shared" si="5"/>
        <v>108.66666666666667</v>
      </c>
      <c r="Q7" s="26"/>
      <c r="R7">
        <v>4</v>
      </c>
      <c r="S7" s="26">
        <f>S6+K7</f>
        <v>376.5</v>
      </c>
      <c r="T7" s="26">
        <f t="shared" si="6"/>
        <v>582.5</v>
      </c>
      <c r="U7" s="26">
        <f t="shared" si="6"/>
        <v>589.33333333333326</v>
      </c>
      <c r="V7" s="26">
        <f t="shared" si="6"/>
        <v>451.66666666666669</v>
      </c>
      <c r="W7" s="26">
        <f t="shared" si="6"/>
        <v>420.83333333333331</v>
      </c>
      <c r="X7" s="26">
        <f t="shared" si="6"/>
        <v>428.33333333333337</v>
      </c>
      <c r="Y7">
        <f>TTEST(S7:U7,V7:X7,2,2)</f>
        <v>0.30656871244463096</v>
      </c>
      <c r="Z7">
        <v>4</v>
      </c>
      <c r="AA7">
        <f t="shared" si="7"/>
        <v>516.11111111111109</v>
      </c>
      <c r="AB7">
        <f t="shared" si="2"/>
        <v>433.61111111111114</v>
      </c>
      <c r="AC7">
        <f t="shared" si="3"/>
        <v>69.833421727160584</v>
      </c>
      <c r="AD7">
        <f t="shared" si="4"/>
        <v>9.2837638705935639</v>
      </c>
    </row>
    <row r="8" spans="1:30" x14ac:dyDescent="0.25">
      <c r="A8" s="1" t="s">
        <v>67</v>
      </c>
      <c r="C8" s="19">
        <f>STDEV(C6:E6)/SQRT(COUNT(C6:E6))</f>
        <v>17.651286107096173</v>
      </c>
      <c r="D8" s="19"/>
      <c r="E8" s="19"/>
      <c r="F8" s="19">
        <f>STDEV(F6:H6)/SQRT(COUNT(F6:H6))</f>
        <v>11.957228300989142</v>
      </c>
      <c r="J8">
        <v>5</v>
      </c>
      <c r="K8" s="26">
        <f>AVERAGE(C14,C23)</f>
        <v>92.5</v>
      </c>
      <c r="L8" s="26">
        <f>AVERAGE(D14,D23)</f>
        <v>132.5</v>
      </c>
      <c r="M8" s="26">
        <f t="shared" ref="M8:P8" si="10">AVERAGE(E14,E23)</f>
        <v>152.5</v>
      </c>
      <c r="N8" s="26">
        <f t="shared" si="10"/>
        <v>107</v>
      </c>
      <c r="O8" s="26">
        <f t="shared" si="10"/>
        <v>128</v>
      </c>
      <c r="P8" s="26">
        <f t="shared" si="10"/>
        <v>85.5</v>
      </c>
      <c r="Q8" s="26"/>
      <c r="R8">
        <v>5</v>
      </c>
      <c r="S8" s="26">
        <f>S7+K8</f>
        <v>469</v>
      </c>
      <c r="T8" s="26">
        <f t="shared" si="6"/>
        <v>715</v>
      </c>
      <c r="U8" s="26">
        <f t="shared" si="6"/>
        <v>741.83333333333326</v>
      </c>
      <c r="V8" s="26">
        <f t="shared" si="6"/>
        <v>558.66666666666674</v>
      </c>
      <c r="W8" s="26">
        <f t="shared" si="6"/>
        <v>548.83333333333326</v>
      </c>
      <c r="X8" s="26">
        <f t="shared" si="6"/>
        <v>513.83333333333337</v>
      </c>
      <c r="Y8">
        <f>TTEST(S8:U8,V8:X8,2,2)</f>
        <v>0.31238683489767205</v>
      </c>
      <c r="Z8">
        <v>5</v>
      </c>
      <c r="AA8" s="26">
        <f>AVERAGE(S8:U8)</f>
        <v>641.94444444444446</v>
      </c>
      <c r="AB8">
        <f t="shared" si="2"/>
        <v>540.44444444444446</v>
      </c>
      <c r="AC8">
        <f>STDEV(S8:U8)/SQRT(COUNT(S8:U8))</f>
        <v>86.818474594202783</v>
      </c>
      <c r="AD8">
        <f t="shared" si="4"/>
        <v>13.604987284534506</v>
      </c>
    </row>
    <row r="9" spans="1:30" x14ac:dyDescent="0.25">
      <c r="A9" s="1" t="s">
        <v>13</v>
      </c>
      <c r="C9" s="10">
        <f>TTEST(C6:E6,F6:H6,2,2)</f>
        <v>0.81478937229027892</v>
      </c>
      <c r="D9" s="1"/>
      <c r="E9" s="1"/>
      <c r="F9" s="1"/>
    </row>
    <row r="10" spans="1:30" ht="15.75" x14ac:dyDescent="0.25">
      <c r="A10" s="18" t="s">
        <v>22</v>
      </c>
      <c r="B10" s="4">
        <v>43290</v>
      </c>
      <c r="C10">
        <v>86</v>
      </c>
      <c r="D10">
        <v>118</v>
      </c>
      <c r="E10">
        <v>155</v>
      </c>
      <c r="F10">
        <v>102</v>
      </c>
      <c r="G10">
        <v>99</v>
      </c>
      <c r="H10">
        <v>111</v>
      </c>
    </row>
    <row r="11" spans="1:30" x14ac:dyDescent="0.25">
      <c r="B11" s="4">
        <v>43291</v>
      </c>
      <c r="C11">
        <v>93</v>
      </c>
      <c r="D11">
        <v>153</v>
      </c>
      <c r="E11">
        <v>130</v>
      </c>
      <c r="F11">
        <v>124</v>
      </c>
      <c r="G11">
        <v>84</v>
      </c>
      <c r="H11">
        <v>64</v>
      </c>
    </row>
    <row r="12" spans="1:30" x14ac:dyDescent="0.25">
      <c r="B12" s="4">
        <v>43292</v>
      </c>
      <c r="C12">
        <v>98</v>
      </c>
      <c r="D12">
        <v>147</v>
      </c>
      <c r="E12">
        <v>155</v>
      </c>
      <c r="F12">
        <v>120</v>
      </c>
      <c r="G12">
        <v>119</v>
      </c>
      <c r="H12">
        <v>113</v>
      </c>
    </row>
    <row r="13" spans="1:30" x14ac:dyDescent="0.25">
      <c r="B13" s="4">
        <v>43293</v>
      </c>
      <c r="C13">
        <v>102</v>
      </c>
      <c r="D13">
        <v>142</v>
      </c>
      <c r="E13">
        <v>144</v>
      </c>
      <c r="F13">
        <v>103</v>
      </c>
      <c r="G13">
        <v>127</v>
      </c>
      <c r="H13">
        <v>137</v>
      </c>
    </row>
    <row r="14" spans="1:30" x14ac:dyDescent="0.25">
      <c r="B14" s="4">
        <v>43294</v>
      </c>
      <c r="C14">
        <v>75</v>
      </c>
      <c r="D14">
        <v>110</v>
      </c>
      <c r="E14">
        <v>121</v>
      </c>
      <c r="F14">
        <v>116</v>
      </c>
      <c r="G14">
        <v>111</v>
      </c>
      <c r="H14">
        <v>56</v>
      </c>
    </row>
    <row r="15" spans="1:30" x14ac:dyDescent="0.25">
      <c r="A15" s="1" t="s">
        <v>65</v>
      </c>
      <c r="B15" s="4"/>
      <c r="C15" s="2">
        <f>AVERAGE(C10:C14)</f>
        <v>90.8</v>
      </c>
      <c r="D15" s="2">
        <f t="shared" ref="D15:H15" si="11">AVERAGE(D10:D14)</f>
        <v>134</v>
      </c>
      <c r="E15" s="2">
        <f t="shared" si="11"/>
        <v>141</v>
      </c>
      <c r="F15" s="2">
        <f t="shared" si="11"/>
        <v>113</v>
      </c>
      <c r="G15" s="2">
        <f t="shared" si="11"/>
        <v>108</v>
      </c>
      <c r="H15" s="2">
        <f t="shared" si="11"/>
        <v>96.2</v>
      </c>
    </row>
    <row r="16" spans="1:30" x14ac:dyDescent="0.25">
      <c r="A16" s="1" t="s">
        <v>66</v>
      </c>
      <c r="B16" s="4"/>
      <c r="C16" s="19">
        <f>AVERAGE(C15:E15)</f>
        <v>121.93333333333334</v>
      </c>
      <c r="D16" s="1"/>
      <c r="E16" s="1"/>
      <c r="F16" s="19">
        <f>AVERAGE(F15:H15)</f>
        <v>105.73333333333333</v>
      </c>
    </row>
    <row r="17" spans="1:23" x14ac:dyDescent="0.25">
      <c r="A17" s="1" t="s">
        <v>67</v>
      </c>
      <c r="C17" s="19">
        <f>STDEV(C15:E15)/SQRT(COUNT(C15:E15))</f>
        <v>15.697275064304735</v>
      </c>
      <c r="D17" s="19"/>
      <c r="E17" s="19"/>
      <c r="F17" s="19">
        <f>STDEV(F15:H15)/SQRT(COUNT(F15:H15))</f>
        <v>4.9804060521652689</v>
      </c>
    </row>
    <row r="18" spans="1:23" x14ac:dyDescent="0.25">
      <c r="A18" s="1" t="s">
        <v>13</v>
      </c>
      <c r="C18" s="10">
        <f>TTEST(C15:E15,F15:H15,2,2)</f>
        <v>0.3809557411826367</v>
      </c>
      <c r="D18" s="1"/>
      <c r="E18" s="1"/>
      <c r="F18" s="1"/>
    </row>
    <row r="19" spans="1:23" ht="15.75" x14ac:dyDescent="0.25">
      <c r="A19" s="18" t="s">
        <v>23</v>
      </c>
      <c r="B19" s="4">
        <v>43297</v>
      </c>
      <c r="C19">
        <v>125</v>
      </c>
      <c r="D19">
        <v>193</v>
      </c>
      <c r="E19">
        <v>199</v>
      </c>
      <c r="F19">
        <v>116</v>
      </c>
      <c r="G19">
        <v>132</v>
      </c>
      <c r="H19">
        <v>139</v>
      </c>
    </row>
    <row r="20" spans="1:23" x14ac:dyDescent="0.25">
      <c r="B20" s="4">
        <v>43298</v>
      </c>
      <c r="C20">
        <v>110</v>
      </c>
      <c r="D20">
        <v>136</v>
      </c>
      <c r="E20">
        <v>158</v>
      </c>
      <c r="F20">
        <v>100</v>
      </c>
      <c r="G20">
        <v>120</v>
      </c>
      <c r="H20">
        <v>127</v>
      </c>
    </row>
    <row r="21" spans="1:23" x14ac:dyDescent="0.25">
      <c r="B21" s="4">
        <v>43299</v>
      </c>
      <c r="C21">
        <v>125</v>
      </c>
      <c r="D21">
        <v>147</v>
      </c>
      <c r="E21">
        <v>150</v>
      </c>
      <c r="F21">
        <v>97</v>
      </c>
      <c r="G21">
        <v>109</v>
      </c>
      <c r="H21">
        <v>111</v>
      </c>
    </row>
    <row r="22" spans="1:23" x14ac:dyDescent="0.25">
      <c r="B22" s="4">
        <v>43300</v>
      </c>
      <c r="C22">
        <v>106</v>
      </c>
      <c r="D22">
        <v>206</v>
      </c>
      <c r="E22">
        <v>178</v>
      </c>
      <c r="F22">
        <v>120</v>
      </c>
      <c r="G22">
        <v>117</v>
      </c>
      <c r="H22">
        <v>63</v>
      </c>
    </row>
    <row r="23" spans="1:23" x14ac:dyDescent="0.25">
      <c r="B23" s="4">
        <v>43301</v>
      </c>
      <c r="C23">
        <v>110</v>
      </c>
      <c r="D23">
        <v>155</v>
      </c>
      <c r="E23">
        <v>184</v>
      </c>
      <c r="F23">
        <v>98</v>
      </c>
      <c r="G23">
        <v>145</v>
      </c>
      <c r="H23">
        <v>115</v>
      </c>
    </row>
    <row r="24" spans="1:23" x14ac:dyDescent="0.25">
      <c r="A24" s="1" t="s">
        <v>65</v>
      </c>
      <c r="B24" s="4"/>
      <c r="C24" s="2">
        <f>AVERAGE(C19:C23)</f>
        <v>115.2</v>
      </c>
      <c r="D24" s="2">
        <f t="shared" ref="D24:H24" si="12">AVERAGE(D19:D23)</f>
        <v>167.4</v>
      </c>
      <c r="E24" s="2">
        <f t="shared" si="12"/>
        <v>173.8</v>
      </c>
      <c r="F24" s="2">
        <f t="shared" si="12"/>
        <v>106.2</v>
      </c>
      <c r="G24" s="2">
        <f t="shared" si="12"/>
        <v>124.6</v>
      </c>
      <c r="H24" s="2">
        <f t="shared" si="12"/>
        <v>111</v>
      </c>
    </row>
    <row r="25" spans="1:23" x14ac:dyDescent="0.25">
      <c r="A25" s="1" t="s">
        <v>66</v>
      </c>
      <c r="B25" s="4"/>
      <c r="C25" s="19">
        <f>AVERAGE(C24:E24)</f>
        <v>152.13333333333335</v>
      </c>
      <c r="D25" s="1"/>
      <c r="E25" s="1"/>
      <c r="F25" s="19">
        <f>AVERAGE(F24:H24)</f>
        <v>113.93333333333334</v>
      </c>
    </row>
    <row r="26" spans="1:23" x14ac:dyDescent="0.25">
      <c r="A26" s="1" t="s">
        <v>67</v>
      </c>
      <c r="C26" s="19">
        <f>STDEV(C24:E24)/SQRT(COUNT(C24:E24))</f>
        <v>18.558855328686406</v>
      </c>
      <c r="D26" s="19"/>
      <c r="E26" s="19"/>
      <c r="F26" s="19">
        <f>STDEV(F24:H24)/SQRT(COUNT(F24:H24))</f>
        <v>5.5103942186058168</v>
      </c>
    </row>
    <row r="27" spans="1:23" x14ac:dyDescent="0.25">
      <c r="A27" s="1" t="s">
        <v>13</v>
      </c>
      <c r="C27" s="10">
        <f>TTEST(C24:E24,F24:H24,2,2)</f>
        <v>0.11973301029898288</v>
      </c>
      <c r="D27" s="1"/>
      <c r="E27" s="1"/>
      <c r="F27" s="1"/>
    </row>
    <row r="28" spans="1:23" x14ac:dyDescent="0.25">
      <c r="A28" s="1"/>
      <c r="C28" s="10"/>
      <c r="D28" s="1"/>
      <c r="E28" s="1"/>
      <c r="F28" s="1"/>
    </row>
    <row r="29" spans="1:23" x14ac:dyDescent="0.25">
      <c r="A29" s="1" t="s">
        <v>68</v>
      </c>
      <c r="C29" s="10">
        <f>AVERAGE(C6:E6,C15:E15,C24:E24)</f>
        <v>122.87407407407409</v>
      </c>
      <c r="D29" s="1"/>
      <c r="E29" s="1"/>
      <c r="F29" s="10">
        <f>AVERAGE(F6:H6,F15:H15,F24:H24)</f>
        <v>106.51851851851853</v>
      </c>
    </row>
    <row r="30" spans="1:23" x14ac:dyDescent="0.25">
      <c r="A30" s="1" t="s">
        <v>69</v>
      </c>
      <c r="C30" s="19">
        <f>STDEV(C6:E6,C15:E15,C24:E24)/SQRT(COUNT(C6:E6,C15:E15,C24:E24))</f>
        <v>12.013420707355037</v>
      </c>
      <c r="D30" s="1"/>
      <c r="E30" s="1"/>
      <c r="F30" s="19">
        <f>STDEV(F6:H6,F15:H15,F24:H24)/SQRT(COUNT(F6:H6,F15:H15,F24:H24))</f>
        <v>4.545310672370765</v>
      </c>
      <c r="K30" t="s">
        <v>92</v>
      </c>
      <c r="L30" t="s">
        <v>93</v>
      </c>
      <c r="M30" t="s">
        <v>98</v>
      </c>
      <c r="N30" t="s">
        <v>99</v>
      </c>
      <c r="O30" t="s">
        <v>96</v>
      </c>
      <c r="P30" t="s">
        <v>100</v>
      </c>
      <c r="R30" t="s">
        <v>13</v>
      </c>
      <c r="S30" t="s">
        <v>101</v>
      </c>
      <c r="T30" t="s">
        <v>1</v>
      </c>
      <c r="U30" t="s">
        <v>0</v>
      </c>
      <c r="V30" t="s">
        <v>102</v>
      </c>
      <c r="W30" t="s">
        <v>103</v>
      </c>
    </row>
    <row r="31" spans="1:23" x14ac:dyDescent="0.25">
      <c r="A31" s="1" t="s">
        <v>70</v>
      </c>
      <c r="C31" s="19">
        <f>K5</f>
        <v>82</v>
      </c>
      <c r="D31" s="1"/>
      <c r="E31" s="1"/>
      <c r="F31" s="19"/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R31" t="e">
        <f>TTEST(K31:M31,N31:P31,2,2)</f>
        <v>#DIV/0!</v>
      </c>
      <c r="S31">
        <v>0</v>
      </c>
      <c r="T31">
        <f t="shared" ref="T31:T36" si="13">AVERAGE(K31:M31)</f>
        <v>0</v>
      </c>
      <c r="U31">
        <f>AVERAGE(N31:P31)</f>
        <v>0</v>
      </c>
      <c r="V31">
        <f t="shared" ref="V31:V36" si="14">STDEV(K31:M31)/SQRT(COUNT(K31:M31))</f>
        <v>0</v>
      </c>
      <c r="W31">
        <f>STDEV(N31:P31)/SQRT(COUNT(N31:P31))</f>
        <v>0</v>
      </c>
    </row>
    <row r="32" spans="1:23" ht="15.75" x14ac:dyDescent="0.25">
      <c r="A32" s="18" t="s">
        <v>39</v>
      </c>
      <c r="B32" s="4">
        <v>43304</v>
      </c>
      <c r="C32">
        <v>128</v>
      </c>
      <c r="D32">
        <v>202</v>
      </c>
      <c r="E32">
        <v>156</v>
      </c>
      <c r="F32">
        <v>146</v>
      </c>
      <c r="G32">
        <v>136</v>
      </c>
      <c r="H32">
        <v>142</v>
      </c>
      <c r="J32">
        <v>1</v>
      </c>
      <c r="K32">
        <f>C32</f>
        <v>128</v>
      </c>
      <c r="L32">
        <f t="shared" ref="L32:P32" si="15">D32</f>
        <v>202</v>
      </c>
      <c r="M32">
        <f t="shared" si="15"/>
        <v>156</v>
      </c>
      <c r="N32">
        <f t="shared" si="15"/>
        <v>146</v>
      </c>
      <c r="O32">
        <f t="shared" si="15"/>
        <v>136</v>
      </c>
      <c r="P32">
        <f t="shared" si="15"/>
        <v>142</v>
      </c>
      <c r="R32">
        <f t="shared" ref="R32:R35" si="16">TTEST(K32:M32,N32:P32,2,2)</f>
        <v>0.39614452581609955</v>
      </c>
      <c r="S32">
        <v>1</v>
      </c>
      <c r="T32">
        <f t="shared" si="13"/>
        <v>162</v>
      </c>
      <c r="U32">
        <f t="shared" ref="U32:U36" si="17">AVERAGE(N32:P32)</f>
        <v>141.33333333333334</v>
      </c>
      <c r="V32">
        <f t="shared" si="14"/>
        <v>21.571586249817919</v>
      </c>
      <c r="W32">
        <f t="shared" ref="W32:W36" si="18">STDEV(N32:P32)/SQRT(COUNT(N32:P32))</f>
        <v>2.9059326290271157</v>
      </c>
    </row>
    <row r="33" spans="1:45" x14ac:dyDescent="0.25">
      <c r="B33" s="4">
        <v>43305</v>
      </c>
      <c r="C33">
        <v>100</v>
      </c>
      <c r="D33">
        <v>104</v>
      </c>
      <c r="E33">
        <v>155</v>
      </c>
      <c r="F33">
        <v>81</v>
      </c>
      <c r="G33">
        <v>101</v>
      </c>
      <c r="H33">
        <v>98</v>
      </c>
      <c r="J33">
        <v>2</v>
      </c>
      <c r="K33">
        <f>K32+C33</f>
        <v>228</v>
      </c>
      <c r="L33">
        <f t="shared" ref="L33:P36" si="19">L32+D33</f>
        <v>306</v>
      </c>
      <c r="M33">
        <f t="shared" si="19"/>
        <v>311</v>
      </c>
      <c r="N33">
        <f t="shared" si="19"/>
        <v>227</v>
      </c>
      <c r="O33">
        <f t="shared" si="19"/>
        <v>237</v>
      </c>
      <c r="P33">
        <f t="shared" si="19"/>
        <v>240</v>
      </c>
      <c r="R33">
        <f t="shared" si="16"/>
        <v>0.15856844564074032</v>
      </c>
      <c r="S33">
        <v>2</v>
      </c>
      <c r="T33">
        <f t="shared" si="13"/>
        <v>281.66666666666669</v>
      </c>
      <c r="U33">
        <f t="shared" si="17"/>
        <v>234.66666666666666</v>
      </c>
      <c r="V33">
        <f t="shared" si="14"/>
        <v>26.872125169236423</v>
      </c>
      <c r="W33">
        <f t="shared" si="18"/>
        <v>3.9299420408505323</v>
      </c>
    </row>
    <row r="34" spans="1:45" x14ac:dyDescent="0.25">
      <c r="B34" s="4">
        <v>43306</v>
      </c>
      <c r="C34">
        <v>93</v>
      </c>
      <c r="D34">
        <v>144</v>
      </c>
      <c r="E34">
        <v>144</v>
      </c>
      <c r="F34">
        <v>80</v>
      </c>
      <c r="G34">
        <v>96</v>
      </c>
      <c r="H34">
        <v>91</v>
      </c>
      <c r="J34">
        <v>3</v>
      </c>
      <c r="K34">
        <f t="shared" ref="K34:K36" si="20">K33+C34</f>
        <v>321</v>
      </c>
      <c r="L34">
        <f t="shared" si="19"/>
        <v>450</v>
      </c>
      <c r="M34">
        <f t="shared" si="19"/>
        <v>455</v>
      </c>
      <c r="N34">
        <f t="shared" si="19"/>
        <v>307</v>
      </c>
      <c r="O34">
        <f t="shared" si="19"/>
        <v>333</v>
      </c>
      <c r="P34">
        <f t="shared" si="19"/>
        <v>331</v>
      </c>
      <c r="R34">
        <f t="shared" si="16"/>
        <v>0.12965640041586191</v>
      </c>
      <c r="S34">
        <v>3</v>
      </c>
      <c r="T34">
        <f t="shared" si="13"/>
        <v>408.66666666666669</v>
      </c>
      <c r="U34">
        <f t="shared" si="17"/>
        <v>323.66666666666669</v>
      </c>
      <c r="V34">
        <f t="shared" si="14"/>
        <v>43.857091153477654</v>
      </c>
      <c r="W34">
        <f t="shared" si="18"/>
        <v>8.3533093907611118</v>
      </c>
    </row>
    <row r="35" spans="1:45" x14ac:dyDescent="0.25">
      <c r="B35" s="4">
        <v>43307</v>
      </c>
      <c r="C35">
        <v>80</v>
      </c>
      <c r="D35">
        <v>104</v>
      </c>
      <c r="E35">
        <v>125</v>
      </c>
      <c r="F35">
        <v>58</v>
      </c>
      <c r="G35">
        <v>91</v>
      </c>
      <c r="H35">
        <v>57</v>
      </c>
      <c r="J35">
        <v>4</v>
      </c>
      <c r="K35">
        <f t="shared" si="20"/>
        <v>401</v>
      </c>
      <c r="L35">
        <f t="shared" si="19"/>
        <v>554</v>
      </c>
      <c r="M35">
        <f t="shared" si="19"/>
        <v>580</v>
      </c>
      <c r="N35">
        <f t="shared" si="19"/>
        <v>365</v>
      </c>
      <c r="O35">
        <f t="shared" si="19"/>
        <v>424</v>
      </c>
      <c r="P35">
        <f t="shared" si="19"/>
        <v>388</v>
      </c>
      <c r="R35">
        <f t="shared" si="16"/>
        <v>0.11060597785392018</v>
      </c>
      <c r="S35">
        <v>4</v>
      </c>
      <c r="T35">
        <f t="shared" si="13"/>
        <v>511.66666666666669</v>
      </c>
      <c r="U35">
        <f t="shared" si="17"/>
        <v>392.33333333333331</v>
      </c>
      <c r="V35">
        <f t="shared" si="14"/>
        <v>55.840049347319749</v>
      </c>
      <c r="W35">
        <f t="shared" si="18"/>
        <v>17.169093679567883</v>
      </c>
    </row>
    <row r="36" spans="1:45" x14ac:dyDescent="0.25">
      <c r="B36" s="4">
        <v>43308</v>
      </c>
      <c r="C36">
        <v>97</v>
      </c>
      <c r="D36">
        <v>128</v>
      </c>
      <c r="E36">
        <v>117</v>
      </c>
      <c r="F36">
        <v>70</v>
      </c>
      <c r="G36">
        <v>98</v>
      </c>
      <c r="H36">
        <v>37</v>
      </c>
      <c r="J36">
        <v>5</v>
      </c>
      <c r="K36">
        <f t="shared" si="20"/>
        <v>498</v>
      </c>
      <c r="L36">
        <f t="shared" si="19"/>
        <v>682</v>
      </c>
      <c r="M36">
        <f t="shared" si="19"/>
        <v>697</v>
      </c>
      <c r="N36">
        <f t="shared" si="19"/>
        <v>435</v>
      </c>
      <c r="O36">
        <f t="shared" si="19"/>
        <v>522</v>
      </c>
      <c r="P36">
        <f t="shared" si="19"/>
        <v>425</v>
      </c>
      <c r="R36">
        <f>TTEST(K36:M36,N36:P36,2,2)</f>
        <v>8.0811479759170662E-2</v>
      </c>
      <c r="S36">
        <v>5</v>
      </c>
      <c r="T36">
        <f t="shared" si="13"/>
        <v>625.66666666666663</v>
      </c>
      <c r="U36">
        <f t="shared" si="17"/>
        <v>460.66666666666669</v>
      </c>
      <c r="V36">
        <f t="shared" si="14"/>
        <v>63.980031607091739</v>
      </c>
      <c r="W36">
        <f t="shared" si="18"/>
        <v>30.802236571031298</v>
      </c>
    </row>
    <row r="37" spans="1:45" x14ac:dyDescent="0.25">
      <c r="A37" s="1" t="s">
        <v>65</v>
      </c>
      <c r="B37" s="4"/>
      <c r="C37" s="2">
        <f>AVERAGE(C33:C36)</f>
        <v>92.5</v>
      </c>
      <c r="D37" s="2">
        <f t="shared" ref="D37:H37" si="21">AVERAGE(D33:D36)</f>
        <v>120</v>
      </c>
      <c r="E37" s="2">
        <f t="shared" si="21"/>
        <v>135.25</v>
      </c>
      <c r="F37" s="2">
        <f t="shared" si="21"/>
        <v>72.25</v>
      </c>
      <c r="G37" s="2">
        <f t="shared" si="21"/>
        <v>96.5</v>
      </c>
      <c r="H37" s="2">
        <f t="shared" si="21"/>
        <v>70.75</v>
      </c>
      <c r="AE37" t="s">
        <v>104</v>
      </c>
    </row>
    <row r="38" spans="1:45" x14ac:dyDescent="0.25">
      <c r="A38" s="1" t="s">
        <v>66</v>
      </c>
      <c r="B38" s="4"/>
      <c r="C38" s="19">
        <f>AVERAGE(C37:E37)</f>
        <v>115.91666666666667</v>
      </c>
      <c r="D38" s="1"/>
      <c r="E38" s="1"/>
      <c r="F38" s="19">
        <f>AVERAGE(F37:H37)</f>
        <v>79.833333333333329</v>
      </c>
    </row>
    <row r="39" spans="1:45" x14ac:dyDescent="0.25">
      <c r="A39" s="1" t="s">
        <v>67</v>
      </c>
      <c r="C39" s="19">
        <f>STDEV(C37:E37)/SQRT(COUNT(C37:E37))</f>
        <v>12.508608147103233</v>
      </c>
      <c r="D39" s="19"/>
      <c r="E39" s="19"/>
      <c r="F39" s="19">
        <f>STDEV(F37:H37)/SQRT(COUNT(F37:H37))</f>
        <v>8.3445757498176416</v>
      </c>
      <c r="AF39" t="s">
        <v>92</v>
      </c>
      <c r="AG39" t="s">
        <v>93</v>
      </c>
      <c r="AH39" t="s">
        <v>98</v>
      </c>
      <c r="AI39" t="s">
        <v>105</v>
      </c>
      <c r="AJ39" t="s">
        <v>106</v>
      </c>
      <c r="AK39" t="s">
        <v>107</v>
      </c>
      <c r="AL39" t="s">
        <v>1</v>
      </c>
      <c r="AM39" t="s">
        <v>102</v>
      </c>
      <c r="AO39" t="s">
        <v>108</v>
      </c>
      <c r="AP39" t="s">
        <v>1</v>
      </c>
      <c r="AQ39" t="s">
        <v>0</v>
      </c>
      <c r="AR39" t="s">
        <v>109</v>
      </c>
      <c r="AS39" t="s">
        <v>110</v>
      </c>
    </row>
    <row r="40" spans="1:45" x14ac:dyDescent="0.25">
      <c r="A40" s="1" t="s">
        <v>13</v>
      </c>
      <c r="C40" s="10">
        <f>TTEST(C37:E37,F37:H37,2,2)</f>
        <v>7.4379595884574795E-2</v>
      </c>
      <c r="D40" s="1"/>
      <c r="E40" s="1"/>
      <c r="F40" s="1"/>
      <c r="K40" t="s">
        <v>92</v>
      </c>
      <c r="L40" t="s">
        <v>93</v>
      </c>
      <c r="M40" t="s">
        <v>98</v>
      </c>
      <c r="N40" t="s">
        <v>99</v>
      </c>
      <c r="O40" t="s">
        <v>96</v>
      </c>
      <c r="P40" t="s">
        <v>100</v>
      </c>
      <c r="R40" t="s">
        <v>13</v>
      </c>
      <c r="S40" t="s">
        <v>101</v>
      </c>
      <c r="T40" t="s">
        <v>1</v>
      </c>
      <c r="U40" t="s">
        <v>0</v>
      </c>
      <c r="V40" t="s">
        <v>102</v>
      </c>
      <c r="W40" t="s">
        <v>103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f>AVERAGE(AF40:AK40)</f>
        <v>0</v>
      </c>
      <c r="AM40">
        <f>STDEV(AD40:AF40)/SQRT(COUNT(AD40:AF40))</f>
        <v>0</v>
      </c>
      <c r="AO40">
        <v>0</v>
      </c>
      <c r="AP40">
        <f>AL40</f>
        <v>0</v>
      </c>
      <c r="AQ40">
        <f>AL48</f>
        <v>0</v>
      </c>
      <c r="AR40">
        <f>AM40</f>
        <v>0</v>
      </c>
      <c r="AS40">
        <f>AM48</f>
        <v>0</v>
      </c>
    </row>
    <row r="41" spans="1:45" ht="15.75" x14ac:dyDescent="0.25">
      <c r="A41" s="18" t="s">
        <v>71</v>
      </c>
      <c r="B41" s="4">
        <v>43318</v>
      </c>
      <c r="C41">
        <v>136</v>
      </c>
      <c r="D41">
        <v>215</v>
      </c>
      <c r="E41">
        <v>187</v>
      </c>
      <c r="F41">
        <v>84</v>
      </c>
      <c r="G41">
        <v>157</v>
      </c>
      <c r="H41">
        <v>164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R41" t="e">
        <f>TTEST(K41:M41,N41:P41,2,2)</f>
        <v>#DIV/0!</v>
      </c>
      <c r="S41">
        <v>0</v>
      </c>
      <c r="T41">
        <f>AVERAGE(K41:M41)</f>
        <v>0</v>
      </c>
      <c r="U41">
        <f>AVERAGE(N41:P41)</f>
        <v>0</v>
      </c>
      <c r="V41">
        <f>STDEV(K41:M41)/SQRT(COUNT(K41:M41))</f>
        <v>0</v>
      </c>
      <c r="W41">
        <f>STDEV(N41:P41)/SQRT(COUNT(N41:P41))</f>
        <v>0</v>
      </c>
      <c r="AE41">
        <v>1</v>
      </c>
      <c r="AF41">
        <v>130</v>
      </c>
      <c r="AG41">
        <v>121</v>
      </c>
      <c r="AH41">
        <v>172</v>
      </c>
      <c r="AI41">
        <v>90</v>
      </c>
      <c r="AJ41">
        <v>129</v>
      </c>
      <c r="AK41">
        <v>106</v>
      </c>
      <c r="AL41">
        <f t="shared" ref="AL41:AL45" si="22">AVERAGE(AF41:AK41)</f>
        <v>124.66666666666667</v>
      </c>
      <c r="AM41">
        <f>STDEV(AF41:AK41)/SQRT(COUNT(AF41:AK41))</f>
        <v>11.33039177512312</v>
      </c>
      <c r="AO41">
        <v>1</v>
      </c>
      <c r="AP41">
        <f t="shared" ref="AP41:AP45" si="23">AL41</f>
        <v>124.66666666666667</v>
      </c>
      <c r="AQ41">
        <f t="shared" ref="AQ41:AQ45" si="24">AL49</f>
        <v>123.16666666666667</v>
      </c>
      <c r="AR41">
        <f t="shared" ref="AR41:AR45" si="25">AM41</f>
        <v>11.33039177512312</v>
      </c>
      <c r="AS41">
        <f t="shared" ref="AS41:AS45" si="26">AM49</f>
        <v>8.5728900870385765</v>
      </c>
    </row>
    <row r="42" spans="1:45" x14ac:dyDescent="0.25">
      <c r="B42" s="4">
        <v>43319</v>
      </c>
      <c r="C42">
        <v>130</v>
      </c>
      <c r="D42">
        <v>121</v>
      </c>
      <c r="E42">
        <v>172</v>
      </c>
      <c r="F42">
        <v>96</v>
      </c>
      <c r="G42">
        <v>134</v>
      </c>
      <c r="H42">
        <v>106</v>
      </c>
      <c r="J42">
        <v>1</v>
      </c>
      <c r="K42">
        <f>C42</f>
        <v>130</v>
      </c>
      <c r="L42">
        <f t="shared" ref="L42:P42" si="27">D42</f>
        <v>121</v>
      </c>
      <c r="M42">
        <f t="shared" si="27"/>
        <v>172</v>
      </c>
      <c r="N42">
        <f t="shared" si="27"/>
        <v>96</v>
      </c>
      <c r="O42">
        <f t="shared" si="27"/>
        <v>134</v>
      </c>
      <c r="P42">
        <f t="shared" si="27"/>
        <v>106</v>
      </c>
      <c r="R42">
        <f t="shared" ref="R42:R45" si="28">TTEST(K42:M42,N42:P42,2,2)</f>
        <v>0.20925763294594088</v>
      </c>
      <c r="S42">
        <v>1</v>
      </c>
      <c r="T42">
        <f t="shared" ref="T42:T46" si="29">AVERAGE(K42:M42)</f>
        <v>141</v>
      </c>
      <c r="U42">
        <f t="shared" ref="U42:U46" si="30">AVERAGE(N42:P42)</f>
        <v>112</v>
      </c>
      <c r="V42">
        <f t="shared" ref="V42:V45" si="31">STDEV(K42:M42)/SQRT(COUNT(K42:M42))</f>
        <v>15.716233645501712</v>
      </c>
      <c r="W42">
        <f t="shared" ref="W42:W46" si="32">STDEV(N42:P42)/SQRT(COUNT(N42:P42))</f>
        <v>11.372481406154654</v>
      </c>
      <c r="AE42">
        <v>2</v>
      </c>
      <c r="AF42">
        <v>251</v>
      </c>
      <c r="AG42">
        <v>258</v>
      </c>
      <c r="AH42">
        <v>305</v>
      </c>
      <c r="AI42">
        <v>179</v>
      </c>
      <c r="AJ42">
        <v>247</v>
      </c>
      <c r="AK42">
        <v>199</v>
      </c>
      <c r="AL42">
        <f t="shared" si="22"/>
        <v>239.83333333333334</v>
      </c>
      <c r="AM42">
        <f t="shared" ref="AM42:AM45" si="33">STDEV(AF42:AK42)/SQRT(COUNT(AF42:AK42))</f>
        <v>18.367392605133439</v>
      </c>
      <c r="AO42">
        <v>2</v>
      </c>
      <c r="AP42">
        <f t="shared" si="23"/>
        <v>239.83333333333334</v>
      </c>
      <c r="AQ42">
        <f t="shared" si="24"/>
        <v>229.33333333333334</v>
      </c>
      <c r="AR42">
        <f t="shared" si="25"/>
        <v>18.367392605133439</v>
      </c>
      <c r="AS42">
        <f t="shared" si="26"/>
        <v>17.951168330903812</v>
      </c>
    </row>
    <row r="43" spans="1:45" x14ac:dyDescent="0.25">
      <c r="B43" s="4">
        <v>43320</v>
      </c>
      <c r="C43">
        <v>121</v>
      </c>
      <c r="D43">
        <v>137</v>
      </c>
      <c r="E43">
        <v>133</v>
      </c>
      <c r="F43">
        <v>84</v>
      </c>
      <c r="G43">
        <v>138</v>
      </c>
      <c r="H43">
        <v>110</v>
      </c>
      <c r="J43">
        <v>2</v>
      </c>
      <c r="K43">
        <f>K42+C43</f>
        <v>251</v>
      </c>
      <c r="L43">
        <f t="shared" ref="L43:P46" si="34">L42+D43</f>
        <v>258</v>
      </c>
      <c r="M43">
        <f t="shared" si="34"/>
        <v>305</v>
      </c>
      <c r="N43">
        <f t="shared" si="34"/>
        <v>180</v>
      </c>
      <c r="O43">
        <f t="shared" si="34"/>
        <v>272</v>
      </c>
      <c r="P43">
        <f t="shared" si="34"/>
        <v>216</v>
      </c>
      <c r="R43">
        <f t="shared" si="28"/>
        <v>0.19934345462811051</v>
      </c>
      <c r="S43">
        <v>2</v>
      </c>
      <c r="T43">
        <f t="shared" si="29"/>
        <v>271.33333333333331</v>
      </c>
      <c r="U43">
        <f t="shared" si="30"/>
        <v>222.66666666666666</v>
      </c>
      <c r="V43">
        <f t="shared" si="31"/>
        <v>16.954186634706026</v>
      </c>
      <c r="W43">
        <f t="shared" si="32"/>
        <v>26.766479866512945</v>
      </c>
      <c r="AE43">
        <v>3</v>
      </c>
      <c r="AF43">
        <v>377</v>
      </c>
      <c r="AG43">
        <v>415</v>
      </c>
      <c r="AH43">
        <v>471</v>
      </c>
      <c r="AI43">
        <v>266</v>
      </c>
      <c r="AJ43">
        <v>328</v>
      </c>
      <c r="AK43">
        <v>251</v>
      </c>
      <c r="AL43">
        <f t="shared" si="22"/>
        <v>351.33333333333331</v>
      </c>
      <c r="AM43">
        <f t="shared" si="33"/>
        <v>35.083392715705898</v>
      </c>
      <c r="AO43">
        <v>3</v>
      </c>
      <c r="AP43">
        <f t="shared" si="23"/>
        <v>351.33333333333331</v>
      </c>
      <c r="AQ43">
        <f t="shared" si="24"/>
        <v>316</v>
      </c>
      <c r="AR43">
        <f t="shared" si="25"/>
        <v>35.083392715705898</v>
      </c>
      <c r="AS43">
        <f t="shared" si="26"/>
        <v>31.12769399318449</v>
      </c>
    </row>
    <row r="44" spans="1:45" x14ac:dyDescent="0.25">
      <c r="B44" s="4">
        <v>43321</v>
      </c>
      <c r="C44">
        <v>126</v>
      </c>
      <c r="D44">
        <v>157</v>
      </c>
      <c r="E44">
        <v>166</v>
      </c>
      <c r="F44">
        <v>43</v>
      </c>
      <c r="G44">
        <v>118</v>
      </c>
      <c r="H44">
        <v>90</v>
      </c>
      <c r="J44">
        <v>3</v>
      </c>
      <c r="K44">
        <f t="shared" ref="K44:K46" si="35">K43+C44</f>
        <v>377</v>
      </c>
      <c r="L44">
        <f t="shared" si="34"/>
        <v>415</v>
      </c>
      <c r="M44">
        <f t="shared" si="34"/>
        <v>471</v>
      </c>
      <c r="N44">
        <f t="shared" si="34"/>
        <v>223</v>
      </c>
      <c r="O44">
        <f t="shared" si="34"/>
        <v>390</v>
      </c>
      <c r="P44">
        <f t="shared" si="34"/>
        <v>306</v>
      </c>
      <c r="R44">
        <f t="shared" si="28"/>
        <v>0.10726666308229815</v>
      </c>
      <c r="S44">
        <v>3</v>
      </c>
      <c r="T44">
        <f t="shared" si="29"/>
        <v>421</v>
      </c>
      <c r="U44">
        <f t="shared" si="30"/>
        <v>306.33333333333331</v>
      </c>
      <c r="V44">
        <f t="shared" si="31"/>
        <v>27.300793639257694</v>
      </c>
      <c r="W44">
        <f t="shared" si="32"/>
        <v>48.209035575409665</v>
      </c>
      <c r="AE44">
        <v>4</v>
      </c>
      <c r="AF44">
        <v>500</v>
      </c>
      <c r="AG44">
        <v>595</v>
      </c>
      <c r="AH44">
        <v>658</v>
      </c>
      <c r="AI44">
        <v>352</v>
      </c>
      <c r="AJ44">
        <v>435</v>
      </c>
      <c r="AK44">
        <v>313</v>
      </c>
      <c r="AL44">
        <f t="shared" si="22"/>
        <v>475.5</v>
      </c>
      <c r="AM44">
        <f t="shared" si="33"/>
        <v>55.222429018168583</v>
      </c>
      <c r="AO44">
        <v>4</v>
      </c>
      <c r="AP44">
        <f t="shared" si="23"/>
        <v>475.5</v>
      </c>
      <c r="AQ44">
        <f t="shared" si="24"/>
        <v>428.83333333333331</v>
      </c>
      <c r="AR44">
        <f t="shared" si="25"/>
        <v>55.222429018168583</v>
      </c>
      <c r="AS44">
        <f t="shared" si="26"/>
        <v>37.337574163896107</v>
      </c>
    </row>
    <row r="45" spans="1:45" x14ac:dyDescent="0.25">
      <c r="B45" s="4">
        <v>43322</v>
      </c>
      <c r="C45">
        <v>123</v>
      </c>
      <c r="D45">
        <v>180</v>
      </c>
      <c r="E45">
        <v>187</v>
      </c>
      <c r="F45">
        <v>86</v>
      </c>
      <c r="G45">
        <v>158</v>
      </c>
      <c r="H45">
        <v>117</v>
      </c>
      <c r="J45">
        <v>4</v>
      </c>
      <c r="K45">
        <f t="shared" si="35"/>
        <v>500</v>
      </c>
      <c r="L45">
        <f t="shared" si="34"/>
        <v>595</v>
      </c>
      <c r="M45">
        <f t="shared" si="34"/>
        <v>658</v>
      </c>
      <c r="N45">
        <f t="shared" si="34"/>
        <v>309</v>
      </c>
      <c r="O45">
        <f t="shared" si="34"/>
        <v>548</v>
      </c>
      <c r="P45">
        <f t="shared" si="34"/>
        <v>423</v>
      </c>
      <c r="R45">
        <f t="shared" si="28"/>
        <v>0.12995138929235581</v>
      </c>
      <c r="S45">
        <v>4</v>
      </c>
      <c r="T45">
        <f t="shared" si="29"/>
        <v>584.33333333333337</v>
      </c>
      <c r="U45">
        <f t="shared" si="30"/>
        <v>426.66666666666669</v>
      </c>
      <c r="V45">
        <f t="shared" si="31"/>
        <v>45.921430484881142</v>
      </c>
      <c r="W45">
        <f t="shared" si="32"/>
        <v>69.017711092475665</v>
      </c>
      <c r="AE45">
        <v>5</v>
      </c>
      <c r="AF45">
        <v>627.20000000000005</v>
      </c>
      <c r="AG45">
        <v>757</v>
      </c>
      <c r="AH45">
        <v>827</v>
      </c>
      <c r="AI45">
        <v>440</v>
      </c>
      <c r="AJ45">
        <v>543.75</v>
      </c>
      <c r="AK45">
        <v>391.25</v>
      </c>
      <c r="AL45">
        <f t="shared" si="22"/>
        <v>597.69999999999993</v>
      </c>
      <c r="AM45">
        <f t="shared" si="33"/>
        <v>70.528179947214511</v>
      </c>
      <c r="AO45">
        <v>5</v>
      </c>
      <c r="AP45">
        <f t="shared" si="23"/>
        <v>597.69999999999993</v>
      </c>
      <c r="AQ45">
        <f t="shared" si="24"/>
        <v>538.875</v>
      </c>
      <c r="AR45">
        <f t="shared" si="25"/>
        <v>70.528179947214511</v>
      </c>
      <c r="AS45">
        <f t="shared" si="26"/>
        <v>46.92934005857456</v>
      </c>
    </row>
    <row r="46" spans="1:45" x14ac:dyDescent="0.25">
      <c r="A46" s="1" t="s">
        <v>65</v>
      </c>
      <c r="B46" s="4"/>
      <c r="C46" s="2">
        <f>AVERAGE(C41:C45)</f>
        <v>127.2</v>
      </c>
      <c r="D46" s="2">
        <f t="shared" ref="D46:H46" si="36">AVERAGE(D41:D45)</f>
        <v>162</v>
      </c>
      <c r="E46" s="2">
        <f t="shared" si="36"/>
        <v>169</v>
      </c>
      <c r="F46" s="2">
        <f t="shared" si="36"/>
        <v>78.599999999999994</v>
      </c>
      <c r="G46" s="2">
        <f t="shared" si="36"/>
        <v>141</v>
      </c>
      <c r="H46" s="2">
        <f t="shared" si="36"/>
        <v>117.4</v>
      </c>
      <c r="J46">
        <v>5</v>
      </c>
      <c r="K46">
        <f t="shared" si="35"/>
        <v>627.20000000000005</v>
      </c>
      <c r="L46">
        <f t="shared" si="34"/>
        <v>757</v>
      </c>
      <c r="M46">
        <f t="shared" si="34"/>
        <v>827</v>
      </c>
      <c r="N46">
        <f t="shared" si="34"/>
        <v>387.6</v>
      </c>
      <c r="O46">
        <f t="shared" si="34"/>
        <v>689</v>
      </c>
      <c r="P46">
        <f t="shared" si="34"/>
        <v>540.4</v>
      </c>
      <c r="R46">
        <f>TTEST(K46:M46,N46:P46,2,2)</f>
        <v>0.13193648825654167</v>
      </c>
      <c r="S46">
        <v>5</v>
      </c>
      <c r="T46">
        <f t="shared" si="29"/>
        <v>737.06666666666661</v>
      </c>
      <c r="U46">
        <f t="shared" si="30"/>
        <v>539</v>
      </c>
      <c r="V46">
        <f>STDEV(K46:M46)/SQRT(COUNT(K46:M46))</f>
        <v>58.532080472544926</v>
      </c>
      <c r="W46">
        <f t="shared" si="32"/>
        <v>87.009501396878051</v>
      </c>
    </row>
    <row r="47" spans="1:45" x14ac:dyDescent="0.25">
      <c r="A47" s="1" t="s">
        <v>66</v>
      </c>
      <c r="B47" s="4"/>
      <c r="C47" s="19">
        <f>AVERAGE(C46:E46)</f>
        <v>152.73333333333332</v>
      </c>
      <c r="D47" s="1"/>
      <c r="E47" s="1"/>
      <c r="F47" s="19">
        <f>AVERAGE(F46:H46)</f>
        <v>112.33333333333333</v>
      </c>
      <c r="AE47">
        <v>0</v>
      </c>
      <c r="AF47" t="s">
        <v>99</v>
      </c>
      <c r="AG47" t="s">
        <v>96</v>
      </c>
      <c r="AH47" t="s">
        <v>100</v>
      </c>
      <c r="AI47" t="s">
        <v>95</v>
      </c>
      <c r="AJ47" t="s">
        <v>96</v>
      </c>
      <c r="AK47" t="s">
        <v>97</v>
      </c>
      <c r="AL47" t="s">
        <v>0</v>
      </c>
      <c r="AM47" t="s">
        <v>103</v>
      </c>
      <c r="AN47" t="s">
        <v>13</v>
      </c>
    </row>
    <row r="48" spans="1:45" x14ac:dyDescent="0.25">
      <c r="A48" s="1" t="s">
        <v>67</v>
      </c>
      <c r="C48" s="19">
        <f>STDEV(C46:E46)/SQRT(COUNT(C46:E46))</f>
        <v>12.925599061982043</v>
      </c>
      <c r="D48" s="19"/>
      <c r="E48" s="19"/>
      <c r="F48" s="19">
        <f>STDEV(F46:H46)/SQRT(COUNT(F46:H46))</f>
        <v>18.190595860987557</v>
      </c>
      <c r="AE48">
        <v>1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f>AVERAGE(AF48:AK48)</f>
        <v>0</v>
      </c>
      <c r="AM48">
        <f>STDEV(AF48:AK48)/SQRT(COUNT(AF48:AK48))</f>
        <v>0</v>
      </c>
    </row>
    <row r="49" spans="1:40" x14ac:dyDescent="0.25">
      <c r="A49" s="1" t="s">
        <v>13</v>
      </c>
      <c r="C49" s="10">
        <f>TTEST(C46:E46,F46:H46,2,2)</f>
        <v>0.14447607535578932</v>
      </c>
      <c r="D49" s="1"/>
      <c r="E49" s="1"/>
      <c r="F49" s="1"/>
      <c r="AE49">
        <v>2</v>
      </c>
      <c r="AF49">
        <v>96</v>
      </c>
      <c r="AG49">
        <v>134</v>
      </c>
      <c r="AH49">
        <v>106</v>
      </c>
      <c r="AI49">
        <v>114</v>
      </c>
      <c r="AJ49">
        <v>150</v>
      </c>
      <c r="AK49">
        <v>139</v>
      </c>
      <c r="AL49">
        <f t="shared" ref="AL49:AL52" si="37">AVERAGE(AF49:AK49)</f>
        <v>123.16666666666667</v>
      </c>
      <c r="AM49">
        <f>STDEV(AF49:AK49)/SQRT(COUNT(AF49:AK49))</f>
        <v>8.5728900870385765</v>
      </c>
      <c r="AN49">
        <f>TTEST(AF41:AK41,AF49:AK49,2,2)</f>
        <v>0.91800881614531671</v>
      </c>
    </row>
    <row r="50" spans="1:40" ht="18.75" x14ac:dyDescent="0.25">
      <c r="B50" s="20" t="s">
        <v>72</v>
      </c>
      <c r="C50" s="17">
        <v>1126</v>
      </c>
      <c r="D50" s="17">
        <v>1285</v>
      </c>
      <c r="E50" s="17">
        <v>1869</v>
      </c>
      <c r="F50" s="16">
        <v>1951</v>
      </c>
      <c r="G50" s="16">
        <v>2065</v>
      </c>
      <c r="H50" s="16">
        <v>2079</v>
      </c>
      <c r="K50" t="s">
        <v>95</v>
      </c>
      <c r="L50" t="s">
        <v>96</v>
      </c>
      <c r="M50" t="s">
        <v>97</v>
      </c>
      <c r="N50" t="s">
        <v>92</v>
      </c>
      <c r="O50" t="s">
        <v>93</v>
      </c>
      <c r="P50" t="s">
        <v>98</v>
      </c>
      <c r="R50" t="s">
        <v>13</v>
      </c>
      <c r="S50" t="s">
        <v>101</v>
      </c>
      <c r="T50" t="s">
        <v>0</v>
      </c>
      <c r="U50" t="s">
        <v>1</v>
      </c>
      <c r="V50" t="s">
        <v>103</v>
      </c>
      <c r="W50" t="s">
        <v>102</v>
      </c>
      <c r="AE50">
        <v>3</v>
      </c>
      <c r="AF50">
        <v>180</v>
      </c>
      <c r="AG50">
        <v>272</v>
      </c>
      <c r="AH50">
        <v>216</v>
      </c>
      <c r="AI50">
        <v>235</v>
      </c>
      <c r="AJ50">
        <v>287</v>
      </c>
      <c r="AK50">
        <v>186</v>
      </c>
      <c r="AL50">
        <f t="shared" si="37"/>
        <v>229.33333333333334</v>
      </c>
      <c r="AM50">
        <f t="shared" ref="AM50:AM53" si="38">STDEV(AF50:AK50)/SQRT(COUNT(AF50:AK50))</f>
        <v>17.951168330903812</v>
      </c>
      <c r="AN50">
        <f t="shared" ref="AN50:AN53" si="39">TTEST(AF42:AK42,AF50:AK50,2,2)</f>
        <v>0.69127940751279204</v>
      </c>
    </row>
    <row r="51" spans="1:40" x14ac:dyDescent="0.25">
      <c r="B51" s="4">
        <v>43325</v>
      </c>
      <c r="C51">
        <v>145</v>
      </c>
      <c r="D51">
        <v>142</v>
      </c>
      <c r="E51">
        <v>152</v>
      </c>
      <c r="F51">
        <v>102</v>
      </c>
      <c r="G51">
        <v>160</v>
      </c>
      <c r="H51">
        <v>111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R51" t="e">
        <f>TTEST(K51:M51,N51:P51,2,2)</f>
        <v>#DIV/0!</v>
      </c>
      <c r="S51">
        <v>0</v>
      </c>
      <c r="T51">
        <f>AVERAGE(K51:M51)</f>
        <v>0</v>
      </c>
      <c r="U51">
        <f>AVERAGE(N51:P51)</f>
        <v>0</v>
      </c>
      <c r="V51">
        <f>STDEV(K51:M51)/SQRT(COUNT(K51:M51))</f>
        <v>0</v>
      </c>
      <c r="W51">
        <f>STDEV(N51:P51)/SQRT(COUNT(N51:P51))</f>
        <v>0</v>
      </c>
      <c r="AE51">
        <v>4</v>
      </c>
      <c r="AF51">
        <v>223</v>
      </c>
      <c r="AG51">
        <v>390</v>
      </c>
      <c r="AH51">
        <v>306</v>
      </c>
      <c r="AI51">
        <v>317</v>
      </c>
      <c r="AJ51">
        <v>415</v>
      </c>
      <c r="AK51">
        <v>245</v>
      </c>
      <c r="AL51">
        <f t="shared" si="37"/>
        <v>316</v>
      </c>
      <c r="AM51">
        <f t="shared" si="38"/>
        <v>31.12769399318449</v>
      </c>
      <c r="AN51">
        <f t="shared" si="39"/>
        <v>0.46860667513589582</v>
      </c>
    </row>
    <row r="52" spans="1:40" x14ac:dyDescent="0.25">
      <c r="B52" s="4">
        <v>43326</v>
      </c>
      <c r="C52">
        <v>114</v>
      </c>
      <c r="D52">
        <v>150</v>
      </c>
      <c r="E52">
        <v>139</v>
      </c>
      <c r="F52">
        <v>90</v>
      </c>
      <c r="G52">
        <v>129</v>
      </c>
      <c r="H52">
        <v>106</v>
      </c>
      <c r="J52">
        <v>1</v>
      </c>
      <c r="K52">
        <f>C52</f>
        <v>114</v>
      </c>
      <c r="L52">
        <f t="shared" ref="L52:P52" si="40">D52</f>
        <v>150</v>
      </c>
      <c r="M52">
        <f t="shared" si="40"/>
        <v>139</v>
      </c>
      <c r="N52">
        <f t="shared" si="40"/>
        <v>90</v>
      </c>
      <c r="O52">
        <f t="shared" si="40"/>
        <v>129</v>
      </c>
      <c r="P52">
        <f t="shared" si="40"/>
        <v>106</v>
      </c>
      <c r="R52">
        <f t="shared" ref="R52:R55" si="41">TTEST(K52:M52,N52:P52,2,2)</f>
        <v>0.16966658657060882</v>
      </c>
      <c r="S52">
        <v>1</v>
      </c>
      <c r="T52">
        <f t="shared" ref="T52:T56" si="42">AVERAGE(K52:M52)</f>
        <v>134.33333333333334</v>
      </c>
      <c r="U52">
        <f t="shared" ref="U52:U56" si="43">AVERAGE(N52:P52)</f>
        <v>108.33333333333333</v>
      </c>
      <c r="V52">
        <f t="shared" ref="V52:V55" si="44">STDEV(K52:M52)/SQRT(COUNT(K52:M52))</f>
        <v>10.651030205780287</v>
      </c>
      <c r="W52">
        <f t="shared" ref="W52:W56" si="45">STDEV(N52:P52)/SQRT(COUNT(N52:P52))</f>
        <v>11.318617897566414</v>
      </c>
      <c r="AE52">
        <v>5</v>
      </c>
      <c r="AF52">
        <v>309</v>
      </c>
      <c r="AG52">
        <v>548</v>
      </c>
      <c r="AH52">
        <v>423</v>
      </c>
      <c r="AI52">
        <v>418</v>
      </c>
      <c r="AJ52">
        <v>518</v>
      </c>
      <c r="AK52">
        <v>357</v>
      </c>
      <c r="AL52">
        <f t="shared" si="37"/>
        <v>428.83333333333331</v>
      </c>
      <c r="AM52">
        <f t="shared" si="38"/>
        <v>37.337574163896107</v>
      </c>
      <c r="AN52">
        <f t="shared" si="39"/>
        <v>0.49984830971760785</v>
      </c>
    </row>
    <row r="53" spans="1:40" ht="15.75" x14ac:dyDescent="0.25">
      <c r="A53" s="18" t="s">
        <v>40</v>
      </c>
      <c r="B53" s="4">
        <v>43327</v>
      </c>
      <c r="C53">
        <v>121</v>
      </c>
      <c r="D53">
        <v>137</v>
      </c>
      <c r="E53">
        <v>47</v>
      </c>
      <c r="F53">
        <v>89</v>
      </c>
      <c r="G53">
        <v>118</v>
      </c>
      <c r="H53">
        <v>93</v>
      </c>
      <c r="J53">
        <v>2</v>
      </c>
      <c r="K53">
        <f>K52+C53</f>
        <v>235</v>
      </c>
      <c r="L53">
        <f t="shared" ref="L53:P56" si="46">L52+D53</f>
        <v>287</v>
      </c>
      <c r="M53">
        <f t="shared" si="46"/>
        <v>186</v>
      </c>
      <c r="N53">
        <f t="shared" si="46"/>
        <v>179</v>
      </c>
      <c r="O53">
        <f t="shared" si="46"/>
        <v>247</v>
      </c>
      <c r="P53">
        <f t="shared" si="46"/>
        <v>199</v>
      </c>
      <c r="R53">
        <f t="shared" si="41"/>
        <v>0.47885505771136921</v>
      </c>
      <c r="S53">
        <v>2</v>
      </c>
      <c r="T53">
        <f t="shared" si="42"/>
        <v>236</v>
      </c>
      <c r="U53">
        <f t="shared" si="43"/>
        <v>208.33333333333334</v>
      </c>
      <c r="V53">
        <f t="shared" si="44"/>
        <v>29.160475533388226</v>
      </c>
      <c r="W53">
        <f t="shared" si="45"/>
        <v>20.176994600562097</v>
      </c>
      <c r="AF53">
        <v>387.6</v>
      </c>
      <c r="AG53">
        <v>689</v>
      </c>
      <c r="AH53">
        <v>540.4</v>
      </c>
      <c r="AI53">
        <v>522.5</v>
      </c>
      <c r="AJ53">
        <v>647.5</v>
      </c>
      <c r="AK53">
        <v>446.25</v>
      </c>
      <c r="AL53">
        <f>AVERAGE(AF53:AK53)</f>
        <v>538.875</v>
      </c>
      <c r="AM53">
        <f t="shared" si="38"/>
        <v>46.92934005857456</v>
      </c>
      <c r="AN53">
        <f t="shared" si="39"/>
        <v>0.50325077221355785</v>
      </c>
    </row>
    <row r="54" spans="1:40" x14ac:dyDescent="0.25">
      <c r="B54" s="4">
        <v>43328</v>
      </c>
      <c r="C54">
        <v>82</v>
      </c>
      <c r="D54">
        <v>128</v>
      </c>
      <c r="E54">
        <v>59</v>
      </c>
      <c r="F54">
        <v>87</v>
      </c>
      <c r="G54">
        <v>81</v>
      </c>
      <c r="H54">
        <v>52</v>
      </c>
      <c r="J54">
        <v>3</v>
      </c>
      <c r="K54">
        <f t="shared" ref="K54:K56" si="47">K53+C54</f>
        <v>317</v>
      </c>
      <c r="L54">
        <f t="shared" si="46"/>
        <v>415</v>
      </c>
      <c r="M54">
        <f t="shared" si="46"/>
        <v>245</v>
      </c>
      <c r="N54">
        <f t="shared" si="46"/>
        <v>266</v>
      </c>
      <c r="O54">
        <f t="shared" si="46"/>
        <v>328</v>
      </c>
      <c r="P54">
        <f t="shared" si="46"/>
        <v>251</v>
      </c>
      <c r="R54">
        <f t="shared" si="41"/>
        <v>0.46559888339974587</v>
      </c>
      <c r="S54">
        <v>3</v>
      </c>
      <c r="T54">
        <f t="shared" si="42"/>
        <v>325.66666666666669</v>
      </c>
      <c r="U54">
        <f t="shared" si="43"/>
        <v>281.66666666666669</v>
      </c>
      <c r="V54">
        <f t="shared" si="44"/>
        <v>49.265719431579548</v>
      </c>
      <c r="W54">
        <f t="shared" si="45"/>
        <v>23.567868899084679</v>
      </c>
    </row>
    <row r="55" spans="1:40" x14ac:dyDescent="0.25">
      <c r="B55" s="4">
        <v>43329</v>
      </c>
      <c r="C55">
        <v>101</v>
      </c>
      <c r="D55">
        <v>103</v>
      </c>
      <c r="E55">
        <v>112</v>
      </c>
      <c r="F55">
        <v>86</v>
      </c>
      <c r="G55">
        <v>107</v>
      </c>
      <c r="H55">
        <v>62</v>
      </c>
      <c r="J55">
        <v>4</v>
      </c>
      <c r="K55">
        <f t="shared" si="47"/>
        <v>418</v>
      </c>
      <c r="L55">
        <f t="shared" si="46"/>
        <v>518</v>
      </c>
      <c r="M55">
        <f t="shared" si="46"/>
        <v>357</v>
      </c>
      <c r="N55">
        <f t="shared" si="46"/>
        <v>352</v>
      </c>
      <c r="O55">
        <f t="shared" si="46"/>
        <v>435</v>
      </c>
      <c r="P55">
        <f t="shared" si="46"/>
        <v>313</v>
      </c>
      <c r="R55">
        <f t="shared" si="41"/>
        <v>0.33776755267053893</v>
      </c>
      <c r="S55">
        <v>4</v>
      </c>
      <c r="T55">
        <f t="shared" si="42"/>
        <v>431</v>
      </c>
      <c r="U55">
        <f t="shared" si="43"/>
        <v>366.66666666666669</v>
      </c>
      <c r="V55">
        <f t="shared" si="44"/>
        <v>46.929024423413424</v>
      </c>
      <c r="W55">
        <f t="shared" si="45"/>
        <v>35.973755866063172</v>
      </c>
    </row>
    <row r="56" spans="1:40" x14ac:dyDescent="0.25">
      <c r="A56" s="1" t="s">
        <v>65</v>
      </c>
      <c r="B56" s="4"/>
      <c r="C56" s="2">
        <f>AVERAGE(C52:C55)</f>
        <v>104.5</v>
      </c>
      <c r="D56" s="2">
        <f t="shared" ref="D56:H56" si="48">AVERAGE(D52:D55)</f>
        <v>129.5</v>
      </c>
      <c r="E56" s="2">
        <f t="shared" si="48"/>
        <v>89.25</v>
      </c>
      <c r="F56" s="2">
        <f t="shared" si="48"/>
        <v>88</v>
      </c>
      <c r="G56" s="2">
        <f t="shared" si="48"/>
        <v>108.75</v>
      </c>
      <c r="H56" s="2">
        <f t="shared" si="48"/>
        <v>78.25</v>
      </c>
      <c r="J56">
        <v>5</v>
      </c>
      <c r="K56">
        <f t="shared" si="47"/>
        <v>522.5</v>
      </c>
      <c r="L56">
        <f t="shared" si="46"/>
        <v>647.5</v>
      </c>
      <c r="M56">
        <f t="shared" si="46"/>
        <v>446.25</v>
      </c>
      <c r="N56">
        <f t="shared" si="46"/>
        <v>440</v>
      </c>
      <c r="O56">
        <f t="shared" si="46"/>
        <v>543.75</v>
      </c>
      <c r="P56">
        <f t="shared" si="46"/>
        <v>391.25</v>
      </c>
      <c r="R56">
        <f>TTEST(K56:M56,N56:P56,2,2)</f>
        <v>0.33776755267053887</v>
      </c>
      <c r="S56">
        <v>5</v>
      </c>
      <c r="T56">
        <f t="shared" si="42"/>
        <v>538.75</v>
      </c>
      <c r="U56">
        <f t="shared" si="43"/>
        <v>458.33333333333331</v>
      </c>
      <c r="V56">
        <f>STDEV(K56:M56)/SQRT(COUNT(K56:M56))</f>
        <v>58.661280529266776</v>
      </c>
      <c r="W56">
        <f t="shared" si="45"/>
        <v>44.967194832578841</v>
      </c>
    </row>
    <row r="57" spans="1:40" x14ac:dyDescent="0.25">
      <c r="A57" s="1" t="s">
        <v>66</v>
      </c>
      <c r="B57" s="4"/>
      <c r="C57" s="19">
        <f>AVERAGE(C56:E56)</f>
        <v>107.75</v>
      </c>
      <c r="D57" s="1"/>
      <c r="E57" s="1"/>
      <c r="F57" s="19">
        <f>AVERAGE(F56:H56)</f>
        <v>91.666666666666671</v>
      </c>
    </row>
    <row r="58" spans="1:40" x14ac:dyDescent="0.25">
      <c r="A58" s="1" t="s">
        <v>67</v>
      </c>
      <c r="C58" s="19">
        <f>STDEV(C56:E56)/SQRT(COUNT(C56:E56))</f>
        <v>11.732256105853356</v>
      </c>
      <c r="D58" s="19"/>
      <c r="E58" s="19"/>
      <c r="F58" s="19">
        <f>STDEV(F56:H56)/SQRT(COUNT(F56:H56))</f>
        <v>8.993438966515793</v>
      </c>
    </row>
    <row r="59" spans="1:40" x14ac:dyDescent="0.25">
      <c r="A59" s="1" t="s">
        <v>13</v>
      </c>
      <c r="C59" s="10">
        <f>TTEST(C56:E56,F56:H56,2,2)</f>
        <v>0.33776755267053893</v>
      </c>
      <c r="D59" s="1"/>
      <c r="E59" s="1"/>
      <c r="F59" s="1"/>
    </row>
    <row r="61" spans="1:40" ht="15.75" x14ac:dyDescent="0.25">
      <c r="X61" s="21" t="s">
        <v>73</v>
      </c>
    </row>
    <row r="62" spans="1:40" x14ac:dyDescent="0.25">
      <c r="A62" s="1" t="s">
        <v>74</v>
      </c>
    </row>
    <row r="63" spans="1:40" x14ac:dyDescent="0.25">
      <c r="Y63" t="s">
        <v>18</v>
      </c>
      <c r="Z63" t="s">
        <v>27</v>
      </c>
      <c r="AA63" t="s">
        <v>75</v>
      </c>
      <c r="AB63" t="s">
        <v>29</v>
      </c>
      <c r="AE63" t="s">
        <v>18</v>
      </c>
      <c r="AF63" t="s">
        <v>27</v>
      </c>
      <c r="AG63" t="s">
        <v>18</v>
      </c>
      <c r="AH63" t="s">
        <v>29</v>
      </c>
    </row>
    <row r="64" spans="1:40" ht="18.75" x14ac:dyDescent="0.25">
      <c r="A64" t="s">
        <v>76</v>
      </c>
      <c r="B64" s="22">
        <v>1126</v>
      </c>
      <c r="C64" s="22">
        <v>1285</v>
      </c>
      <c r="D64" s="22">
        <v>1869</v>
      </c>
      <c r="E64" s="22">
        <v>1951</v>
      </c>
      <c r="F64" s="22">
        <v>2065</v>
      </c>
      <c r="G64" s="22">
        <v>2079</v>
      </c>
      <c r="X64" t="s">
        <v>1</v>
      </c>
      <c r="Y64" s="3">
        <f>C69</f>
        <v>122.87407407407409</v>
      </c>
      <c r="Z64" s="3">
        <f>C78</f>
        <v>115.91666666666667</v>
      </c>
      <c r="AA64" s="3">
        <f>F74</f>
        <v>112.33333333333333</v>
      </c>
      <c r="AB64" s="3">
        <f>F78</f>
        <v>91.666666666666671</v>
      </c>
      <c r="AD64" t="s">
        <v>1</v>
      </c>
      <c r="AE64" s="8">
        <v>1</v>
      </c>
      <c r="AF64" s="8">
        <f>Z64/Y64</f>
        <v>0.9433777429467084</v>
      </c>
      <c r="AG64" s="8">
        <v>1</v>
      </c>
      <c r="AH64" s="12">
        <f>AB64/AA64</f>
        <v>0.81602373887240365</v>
      </c>
    </row>
    <row r="65" spans="1:39" x14ac:dyDescent="0.25">
      <c r="A65" t="s">
        <v>77</v>
      </c>
      <c r="B65" s="3">
        <v>59.666666666666664</v>
      </c>
      <c r="C65" s="3">
        <v>116.66666666666667</v>
      </c>
      <c r="D65" s="3">
        <v>107.33333333333333</v>
      </c>
      <c r="E65" s="3">
        <v>121.33333333333333</v>
      </c>
      <c r="F65" s="3">
        <v>80</v>
      </c>
      <c r="G65" s="3">
        <v>98.333333333333329</v>
      </c>
      <c r="X65" t="s">
        <v>0</v>
      </c>
      <c r="Y65" s="3">
        <f>F69</f>
        <v>106.51851851851852</v>
      </c>
      <c r="Z65" s="3">
        <f>F83</f>
        <v>79.833333333333329</v>
      </c>
      <c r="AA65" s="3">
        <f>C74</f>
        <v>152.73333333333332</v>
      </c>
      <c r="AB65" s="3">
        <f>C83</f>
        <v>107.75</v>
      </c>
      <c r="AD65" t="s">
        <v>0</v>
      </c>
      <c r="AE65" s="8">
        <v>1</v>
      </c>
      <c r="AF65" s="8">
        <f>Z65/Y65</f>
        <v>0.74947844228094573</v>
      </c>
      <c r="AG65" s="8">
        <v>1</v>
      </c>
      <c r="AH65" s="12">
        <f>AB65/AA65</f>
        <v>0.7054779572239197</v>
      </c>
    </row>
    <row r="66" spans="1:39" x14ac:dyDescent="0.25">
      <c r="A66" t="s">
        <v>26</v>
      </c>
      <c r="B66" s="3">
        <v>90.8</v>
      </c>
      <c r="C66" s="3">
        <v>134</v>
      </c>
      <c r="D66" s="3">
        <v>141</v>
      </c>
      <c r="E66" s="3">
        <v>113</v>
      </c>
      <c r="F66" s="3">
        <v>108</v>
      </c>
      <c r="G66" s="3">
        <v>96.2</v>
      </c>
      <c r="X66" t="s">
        <v>30</v>
      </c>
      <c r="Y66" s="3">
        <f>C70</f>
        <v>17.163720630984727</v>
      </c>
      <c r="Z66" s="3">
        <f>C79</f>
        <v>12.508608147103233</v>
      </c>
      <c r="AA66" s="3">
        <f>F75</f>
        <v>18.190595860987557</v>
      </c>
      <c r="AB66" s="3">
        <f>F79</f>
        <v>8.993438966515793</v>
      </c>
    </row>
    <row r="67" spans="1:39" x14ac:dyDescent="0.25">
      <c r="A67" t="s">
        <v>37</v>
      </c>
      <c r="B67" s="3">
        <v>115.2</v>
      </c>
      <c r="C67" s="3">
        <v>167.4</v>
      </c>
      <c r="D67" s="3">
        <v>173.8</v>
      </c>
      <c r="E67" s="3">
        <v>106.2</v>
      </c>
      <c r="F67" s="3">
        <v>124.6</v>
      </c>
      <c r="G67" s="3">
        <v>111</v>
      </c>
      <c r="X67" t="s">
        <v>31</v>
      </c>
      <c r="Y67" s="3">
        <f>F70</f>
        <v>3.5618077745396257</v>
      </c>
      <c r="Z67" s="3">
        <f>F84</f>
        <v>8.3445757498176416</v>
      </c>
      <c r="AA67" s="3">
        <f>C75</f>
        <v>12.925599061982043</v>
      </c>
      <c r="AB67" s="3">
        <f>C84</f>
        <v>11.732256105853356</v>
      </c>
    </row>
    <row r="68" spans="1:39" x14ac:dyDescent="0.25">
      <c r="B68" s="3">
        <f>AVERAGE(B65:B67)</f>
        <v>88.555555555555557</v>
      </c>
      <c r="C68" s="3">
        <f t="shared" ref="C68:G68" si="49">AVERAGE(C65:C67)</f>
        <v>139.35555555555558</v>
      </c>
      <c r="D68" s="3">
        <f t="shared" si="49"/>
        <v>140.71111111111111</v>
      </c>
      <c r="E68" s="3">
        <f t="shared" si="49"/>
        <v>113.51111111111111</v>
      </c>
      <c r="F68" s="3">
        <f t="shared" si="49"/>
        <v>104.2</v>
      </c>
      <c r="G68" s="3">
        <f t="shared" si="49"/>
        <v>101.84444444444443</v>
      </c>
    </row>
    <row r="69" spans="1:39" x14ac:dyDescent="0.25">
      <c r="A69" t="s">
        <v>63</v>
      </c>
      <c r="B69" s="3"/>
      <c r="C69" s="3">
        <f>AVERAGE(B68:D68)</f>
        <v>122.87407407407409</v>
      </c>
      <c r="F69" s="3">
        <f>AVERAGE(E68:G68)</f>
        <v>106.51851851851852</v>
      </c>
    </row>
    <row r="70" spans="1:39" x14ac:dyDescent="0.25">
      <c r="A70" t="s">
        <v>24</v>
      </c>
      <c r="C70" s="3">
        <f>STDEV(B68:D68)/SQRT(COUNT(B68:D68))</f>
        <v>17.163720630984727</v>
      </c>
      <c r="F70" s="3">
        <f>STDEV(E68:G68)/SQRT(COUNT(E68:G68))</f>
        <v>3.5618077745396257</v>
      </c>
      <c r="X70" s="1" t="s">
        <v>78</v>
      </c>
      <c r="Y70" s="1"/>
    </row>
    <row r="71" spans="1:39" ht="15.75" x14ac:dyDescent="0.25">
      <c r="L71" s="25" t="s">
        <v>42</v>
      </c>
      <c r="M71" s="25"/>
      <c r="X71" t="s">
        <v>79</v>
      </c>
      <c r="Z71" t="s">
        <v>76</v>
      </c>
      <c r="AE71" t="s">
        <v>80</v>
      </c>
      <c r="AL71" t="s">
        <v>18</v>
      </c>
      <c r="AM71" t="s">
        <v>16</v>
      </c>
    </row>
    <row r="72" spans="1:39" ht="18.75" x14ac:dyDescent="0.25">
      <c r="A72" s="1" t="s">
        <v>81</v>
      </c>
      <c r="B72" s="22">
        <v>1126</v>
      </c>
      <c r="C72" s="22">
        <v>1285</v>
      </c>
      <c r="D72" s="22">
        <v>1869</v>
      </c>
      <c r="E72" s="22">
        <v>1951</v>
      </c>
      <c r="F72" s="22">
        <v>2065</v>
      </c>
      <c r="G72" s="22">
        <v>2079</v>
      </c>
      <c r="I72" s="1" t="s">
        <v>82</v>
      </c>
      <c r="J72" t="s">
        <v>26</v>
      </c>
      <c r="K72" t="s">
        <v>37</v>
      </c>
      <c r="L72" t="s">
        <v>28</v>
      </c>
      <c r="M72" t="s">
        <v>38</v>
      </c>
      <c r="N72" t="s">
        <v>43</v>
      </c>
      <c r="O72" t="s">
        <v>39</v>
      </c>
      <c r="P72" t="s">
        <v>40</v>
      </c>
      <c r="R72" t="s">
        <v>41</v>
      </c>
      <c r="S72" t="s">
        <v>44</v>
      </c>
      <c r="T72" t="s">
        <v>45</v>
      </c>
      <c r="U72" t="s">
        <v>13</v>
      </c>
      <c r="X72" s="1" t="s">
        <v>82</v>
      </c>
      <c r="Y72" s="1">
        <v>1</v>
      </c>
      <c r="Z72" s="1">
        <v>2</v>
      </c>
      <c r="AA72" s="1">
        <v>3</v>
      </c>
      <c r="AB72" s="1" t="s">
        <v>38</v>
      </c>
      <c r="AC72" s="1" t="s">
        <v>43</v>
      </c>
      <c r="AD72" s="1">
        <v>1</v>
      </c>
      <c r="AE72" s="1">
        <v>2</v>
      </c>
      <c r="AF72" s="1">
        <v>3</v>
      </c>
      <c r="AG72" s="1" t="s">
        <v>38</v>
      </c>
      <c r="AH72" s="1" t="s">
        <v>43</v>
      </c>
      <c r="AI72" t="s">
        <v>13</v>
      </c>
      <c r="AK72" t="s">
        <v>1</v>
      </c>
      <c r="AL72" s="3">
        <f>AB73</f>
        <v>1</v>
      </c>
      <c r="AM72" s="3">
        <f>AG73</f>
        <v>0.94337774294670851</v>
      </c>
    </row>
    <row r="73" spans="1:39" x14ac:dyDescent="0.25">
      <c r="B73">
        <v>127.2</v>
      </c>
      <c r="C73">
        <v>162</v>
      </c>
      <c r="D73">
        <v>169</v>
      </c>
      <c r="E73">
        <v>78.599999999999994</v>
      </c>
      <c r="F73">
        <v>141</v>
      </c>
      <c r="G73">
        <v>117.4</v>
      </c>
      <c r="I73" s="1" t="s">
        <v>1</v>
      </c>
      <c r="J73" s="3">
        <f>B68</f>
        <v>88.555555555555557</v>
      </c>
      <c r="K73" s="3">
        <f t="shared" ref="K73:L73" si="50">C68</f>
        <v>139.35555555555558</v>
      </c>
      <c r="L73" s="3">
        <f t="shared" si="50"/>
        <v>140.71111111111111</v>
      </c>
      <c r="M73" s="3">
        <f>AVERAGE(J73:L73)</f>
        <v>122.87407407407409</v>
      </c>
      <c r="N73" s="11">
        <f>STDEV(J73:L73)/SQRT(COUNT(J73:L73))</f>
        <v>17.163720630984727</v>
      </c>
      <c r="O73" s="11">
        <f>B77</f>
        <v>92.5</v>
      </c>
      <c r="P73" s="11">
        <f t="shared" ref="P73" si="51">C77</f>
        <v>120</v>
      </c>
      <c r="Q73" s="11"/>
      <c r="R73" s="11">
        <f>D77</f>
        <v>135.25</v>
      </c>
      <c r="S73" s="3">
        <f>AVERAGE(O73:R73)</f>
        <v>115.91666666666667</v>
      </c>
      <c r="T73" s="11">
        <f>STDEV(O73:R73)/SQRT(COUNT(O73:R73))</f>
        <v>12.508608147103233</v>
      </c>
      <c r="U73" s="11" t="e">
        <f>TTEST(J73:L73,O73:R73,2,1)</f>
        <v>#N/A</v>
      </c>
      <c r="V73" s="8">
        <f>(S74-S73)/S73</f>
        <v>-0.31128684399712442</v>
      </c>
      <c r="X73" s="1" t="s">
        <v>1</v>
      </c>
      <c r="Y73" s="7">
        <f>J73/$M$73</f>
        <v>0.72070171208102241</v>
      </c>
      <c r="Z73" s="7">
        <f>K73/$M$73</f>
        <v>1.1341331082710393</v>
      </c>
      <c r="AA73" s="7">
        <f>L73/M73</f>
        <v>1.1451651796479381</v>
      </c>
      <c r="AB73" s="7">
        <f>AVERAGE(Y73:AA73)</f>
        <v>1</v>
      </c>
      <c r="AC73" s="13">
        <f>STDEV(Y73:AA73)/SQRT(COUNT(Y73:AA73))</f>
        <v>0.13968545244652364</v>
      </c>
      <c r="AD73" s="7">
        <f>O73/$M$73</f>
        <v>0.75280323125150705</v>
      </c>
      <c r="AE73" s="7">
        <f>P73/$M$73</f>
        <v>0.97660959729925234</v>
      </c>
      <c r="AF73" s="7">
        <f>R73/$M$73</f>
        <v>1.1007204002893658</v>
      </c>
      <c r="AG73" s="7">
        <f>AVERAGE(AD73:AF73)</f>
        <v>0.94337774294670851</v>
      </c>
      <c r="AH73" s="13">
        <f>STDEV(AD73:AF73)/SQRT(COUNT(AD73:AF73))</f>
        <v>0.10180022304430507</v>
      </c>
      <c r="AI73">
        <f>TTEST(AD73:AF73,AD74:AF74,2,2)</f>
        <v>0.2056810833074075</v>
      </c>
      <c r="AK73" t="s">
        <v>0</v>
      </c>
      <c r="AL73" s="3">
        <f>AB74</f>
        <v>1</v>
      </c>
      <c r="AM73" s="3">
        <f>AG74</f>
        <v>0.74947844228094584</v>
      </c>
    </row>
    <row r="74" spans="1:39" x14ac:dyDescent="0.25">
      <c r="C74" s="3">
        <f>AVERAGE(B73:D73)</f>
        <v>152.73333333333332</v>
      </c>
      <c r="F74" s="3">
        <f>AVERAGE(E73:G73)</f>
        <v>112.33333333333333</v>
      </c>
      <c r="I74" s="1" t="s">
        <v>0</v>
      </c>
      <c r="J74" s="3">
        <f>E68</f>
        <v>113.51111111111111</v>
      </c>
      <c r="K74" s="3">
        <f t="shared" ref="K74:L74" si="52">F68</f>
        <v>104.2</v>
      </c>
      <c r="L74" s="3">
        <f t="shared" si="52"/>
        <v>101.84444444444443</v>
      </c>
      <c r="M74" s="3">
        <f>AVERAGE(J74:L74)</f>
        <v>106.51851851851852</v>
      </c>
      <c r="N74" s="11">
        <f>STDEV(J74:L74)/SQRT(COUNT(J74:L74))</f>
        <v>3.5618077745396257</v>
      </c>
      <c r="O74" s="11">
        <f>E82</f>
        <v>72.25</v>
      </c>
      <c r="P74" s="11">
        <f t="shared" ref="P74" si="53">F82</f>
        <v>96.5</v>
      </c>
      <c r="Q74" s="11"/>
      <c r="R74" s="11">
        <f>G82</f>
        <v>70.75</v>
      </c>
      <c r="S74" s="3">
        <f>AVERAGE(O74:R74)</f>
        <v>79.833333333333329</v>
      </c>
      <c r="T74" s="11">
        <f>STDEV(O74:R74)/SQRT(COUNT(O74:R74))</f>
        <v>8.3445757498176416</v>
      </c>
      <c r="U74" s="13" t="e">
        <f>TTEST(J74:L74,O74:R74,2,1)</f>
        <v>#N/A</v>
      </c>
      <c r="X74" s="1" t="s">
        <v>0</v>
      </c>
      <c r="Y74" s="7">
        <f>J74/$M$74</f>
        <v>1.0656467315716271</v>
      </c>
      <c r="Z74" s="7">
        <f>K74/$M$74</f>
        <v>0.97823365785813632</v>
      </c>
      <c r="AA74" s="7">
        <f>L74/$M$74</f>
        <v>0.95611961057023631</v>
      </c>
      <c r="AB74" s="7">
        <f>AVERAGE(Y74:AA74)</f>
        <v>1</v>
      </c>
      <c r="AC74" s="13">
        <f>STDEV(Y74:AA74)/SQRT(COUNT(Y74:AA74))</f>
        <v>3.3438390094773944E-2</v>
      </c>
      <c r="AD74" s="7">
        <f>O74/$M$74</f>
        <v>0.6782858136300417</v>
      </c>
      <c r="AE74" s="7">
        <f>P74/$M$74</f>
        <v>0.90594575799721833</v>
      </c>
      <c r="AF74" s="7">
        <f t="shared" ref="AF74" si="54">R74/$M$74</f>
        <v>0.66420375521557717</v>
      </c>
      <c r="AG74" s="7">
        <f>AVERAGE(AD74:AF74)</f>
        <v>0.74947844228094584</v>
      </c>
      <c r="AH74" s="13">
        <f>STDEV(AD74:AF74)/SQRT(COUNT(AD74:AF74))</f>
        <v>7.8339202101903829E-2</v>
      </c>
      <c r="AK74" t="s">
        <v>83</v>
      </c>
      <c r="AL74" s="7">
        <f>AC73</f>
        <v>0.13968545244652364</v>
      </c>
      <c r="AM74" s="7">
        <f>AH73</f>
        <v>0.10180022304430507</v>
      </c>
    </row>
    <row r="75" spans="1:39" x14ac:dyDescent="0.25">
      <c r="C75" s="3">
        <f>STDEV(B73:D73)/SQRT(COUNT(B73:D73))</f>
        <v>12.925599061982043</v>
      </c>
      <c r="F75" s="3">
        <f>STDEV(E73:G73)/SQRT(COUNT(E73:G73))</f>
        <v>18.190595860987557</v>
      </c>
      <c r="N75" t="s">
        <v>47</v>
      </c>
      <c r="O75" s="3">
        <f>TTEST(O73:R73,O74:R74,2,2)</f>
        <v>7.4379595884574795E-2</v>
      </c>
      <c r="AK75" t="s">
        <v>84</v>
      </c>
      <c r="AL75" s="7">
        <f>AC74</f>
        <v>3.3438390094773944E-2</v>
      </c>
      <c r="AM75" s="7">
        <f>AH74</f>
        <v>7.8339202101903829E-2</v>
      </c>
    </row>
    <row r="76" spans="1:39" ht="18.75" x14ac:dyDescent="0.25">
      <c r="A76" s="1" t="s">
        <v>85</v>
      </c>
      <c r="B76" s="16">
        <v>1126</v>
      </c>
      <c r="C76" s="16">
        <v>1285</v>
      </c>
      <c r="D76" s="16">
        <v>1869</v>
      </c>
      <c r="E76" s="23">
        <v>1951</v>
      </c>
      <c r="F76" s="23">
        <v>2065</v>
      </c>
      <c r="G76" s="23">
        <v>2079</v>
      </c>
    </row>
    <row r="77" spans="1:39" x14ac:dyDescent="0.25">
      <c r="B77">
        <v>92.5</v>
      </c>
      <c r="C77">
        <v>120</v>
      </c>
      <c r="D77">
        <v>135.25</v>
      </c>
      <c r="E77" s="2">
        <v>88</v>
      </c>
      <c r="F77" s="2">
        <v>108.75</v>
      </c>
      <c r="G77" s="2">
        <v>78.25</v>
      </c>
      <c r="X77" s="1" t="s">
        <v>86</v>
      </c>
    </row>
    <row r="78" spans="1:39" ht="15.75" x14ac:dyDescent="0.25">
      <c r="A78" t="s">
        <v>63</v>
      </c>
      <c r="B78" s="2"/>
      <c r="C78" s="3">
        <f>AVERAGE(B77:D77)</f>
        <v>115.91666666666667</v>
      </c>
      <c r="F78" s="3">
        <f>AVERAGE(E77:G77)</f>
        <v>91.666666666666671</v>
      </c>
      <c r="G78" s="2"/>
      <c r="L78" s="25" t="s">
        <v>46</v>
      </c>
      <c r="M78" s="25"/>
      <c r="X78" t="s">
        <v>79</v>
      </c>
      <c r="Z78" t="s">
        <v>76</v>
      </c>
      <c r="AE78" t="s">
        <v>80</v>
      </c>
      <c r="AL78" t="s">
        <v>18</v>
      </c>
      <c r="AM78" t="s">
        <v>16</v>
      </c>
    </row>
    <row r="79" spans="1:39" x14ac:dyDescent="0.25">
      <c r="A79" t="s">
        <v>24</v>
      </c>
      <c r="B79" s="2"/>
      <c r="C79" s="3">
        <f>STDEV(B77:D77)/SQRT(COUNT(B77:D77))</f>
        <v>12.508608147103233</v>
      </c>
      <c r="F79" s="3">
        <f>STDEV(E77:G77)/SQRT(COUNT(E77:G77))</f>
        <v>8.993438966515793</v>
      </c>
      <c r="I79" s="1" t="s">
        <v>82</v>
      </c>
      <c r="J79" t="s">
        <v>26</v>
      </c>
      <c r="K79" t="s">
        <v>37</v>
      </c>
      <c r="L79" t="s">
        <v>28</v>
      </c>
      <c r="M79" t="s">
        <v>38</v>
      </c>
      <c r="N79" t="s">
        <v>43</v>
      </c>
      <c r="O79" t="s">
        <v>39</v>
      </c>
      <c r="P79" t="s">
        <v>40</v>
      </c>
      <c r="R79" t="s">
        <v>41</v>
      </c>
      <c r="S79" t="s">
        <v>44</v>
      </c>
      <c r="T79" t="s">
        <v>45</v>
      </c>
      <c r="U79" t="s">
        <v>13</v>
      </c>
      <c r="X79" s="1" t="s">
        <v>82</v>
      </c>
      <c r="Y79" s="1">
        <v>1</v>
      </c>
      <c r="Z79" s="1">
        <v>2</v>
      </c>
      <c r="AA79" s="1">
        <v>3</v>
      </c>
      <c r="AB79" s="1" t="s">
        <v>38</v>
      </c>
      <c r="AC79" s="1" t="s">
        <v>43</v>
      </c>
      <c r="AD79" s="1">
        <v>1</v>
      </c>
      <c r="AE79" s="1">
        <v>2</v>
      </c>
      <c r="AF79" s="1">
        <v>3</v>
      </c>
      <c r="AG79" s="1" t="s">
        <v>38</v>
      </c>
      <c r="AH79" s="1" t="s">
        <v>43</v>
      </c>
      <c r="AK79" t="s">
        <v>1</v>
      </c>
      <c r="AL79" s="3">
        <f>AB80</f>
        <v>1</v>
      </c>
      <c r="AM79" s="3">
        <f>AG80</f>
        <v>0.81602373887240365</v>
      </c>
    </row>
    <row r="80" spans="1:39" x14ac:dyDescent="0.25">
      <c r="A80" t="s">
        <v>13</v>
      </c>
      <c r="B80" s="2"/>
      <c r="I80" s="1" t="s">
        <v>1</v>
      </c>
      <c r="J80" s="3">
        <f>E73</f>
        <v>78.599999999999994</v>
      </c>
      <c r="K80" s="3">
        <f t="shared" ref="K80:L80" si="55">F73</f>
        <v>141</v>
      </c>
      <c r="L80" s="3">
        <f t="shared" si="55"/>
        <v>117.4</v>
      </c>
      <c r="M80" s="3">
        <f>AVERAGE(J80:L80)</f>
        <v>112.33333333333333</v>
      </c>
      <c r="N80" s="11">
        <f>STDEV(J81:L81)/SQRT(COUNT(J81:L81))</f>
        <v>12.925599061982043</v>
      </c>
      <c r="O80" s="11">
        <f>E77</f>
        <v>88</v>
      </c>
      <c r="P80" s="11">
        <f t="shared" ref="P80" si="56">F77</f>
        <v>108.75</v>
      </c>
      <c r="Q80" s="11"/>
      <c r="R80" s="11">
        <f>G77</f>
        <v>78.25</v>
      </c>
      <c r="S80" s="3">
        <f>AVERAGE(O80:R80)</f>
        <v>91.666666666666671</v>
      </c>
      <c r="T80" s="11">
        <f>STDEV(O80:R80)/SQRT(COUNT(O80:R80))</f>
        <v>8.993438966515793</v>
      </c>
      <c r="U80" s="11" t="e">
        <f>TTEST(J80:L80,O80:R80,2,1)</f>
        <v>#N/A</v>
      </c>
      <c r="V80" s="8">
        <f>(S81-S80)/S80</f>
        <v>0.17545454545454539</v>
      </c>
      <c r="X80" s="1" t="s">
        <v>1</v>
      </c>
      <c r="Y80" s="7">
        <f>J80/$M$80</f>
        <v>0.69970326409495542</v>
      </c>
      <c r="Z80" s="7">
        <f>K80/$M$80</f>
        <v>1.2551928783382791</v>
      </c>
      <c r="AA80" s="7">
        <f>L80/$M$80</f>
        <v>1.0451038575667657</v>
      </c>
      <c r="AB80" s="7">
        <f>AVERAGE(Y80:AA80)</f>
        <v>1</v>
      </c>
      <c r="AC80" s="13">
        <f>STDEV(Y80:AA80)/SQRT(COUNT(Y80:AA80))</f>
        <v>0.1619340877832722</v>
      </c>
      <c r="AD80" s="7">
        <f>O80/$M$80</f>
        <v>0.78338278931750749</v>
      </c>
      <c r="AE80" s="7">
        <f>P80/$M$80</f>
        <v>0.96810089020771517</v>
      </c>
      <c r="AF80" s="7">
        <f>R80/$M$80</f>
        <v>0.69658753709198817</v>
      </c>
      <c r="AG80" s="7">
        <f>AVERAGE(AD80:AF80)</f>
        <v>0.81602373887240365</v>
      </c>
      <c r="AH80" s="13">
        <f>STDEV(AD80:AF80)/SQRT(COUNT(AD80:AF80))</f>
        <v>8.0060287535748773E-2</v>
      </c>
      <c r="AK80" t="s">
        <v>0</v>
      </c>
      <c r="AL80" s="3">
        <f>AB81</f>
        <v>1.0000000000000002</v>
      </c>
      <c r="AM80" s="3">
        <f>AG81</f>
        <v>0.70547795722391982</v>
      </c>
    </row>
    <row r="81" spans="1:39" ht="18.75" x14ac:dyDescent="0.25">
      <c r="B81" s="17">
        <v>1126</v>
      </c>
      <c r="C81" s="17">
        <v>1285</v>
      </c>
      <c r="D81" s="17">
        <v>1869</v>
      </c>
      <c r="E81" s="17">
        <v>1951</v>
      </c>
      <c r="F81" s="17">
        <v>2065</v>
      </c>
      <c r="G81" s="17">
        <v>2079</v>
      </c>
      <c r="I81" s="1" t="s">
        <v>0</v>
      </c>
      <c r="J81" s="3">
        <f>B73</f>
        <v>127.2</v>
      </c>
      <c r="K81" s="3">
        <f t="shared" ref="K81:L81" si="57">C73</f>
        <v>162</v>
      </c>
      <c r="L81" s="3">
        <f t="shared" si="57"/>
        <v>169</v>
      </c>
      <c r="M81" s="3">
        <f>AVERAGE(J81:L81)</f>
        <v>152.73333333333332</v>
      </c>
      <c r="N81" s="11">
        <f>STDEV(J80:L80)/SQRT(COUNT(J80:L80))</f>
        <v>18.190595860987557</v>
      </c>
      <c r="O81" s="11">
        <f>B82</f>
        <v>104.5</v>
      </c>
      <c r="P81" s="11">
        <f t="shared" ref="P81" si="58">C82</f>
        <v>129.5</v>
      </c>
      <c r="Q81" s="11"/>
      <c r="R81" s="11">
        <f>D82</f>
        <v>89.25</v>
      </c>
      <c r="S81" s="3">
        <f>AVERAGE(O81:R81)</f>
        <v>107.75</v>
      </c>
      <c r="T81" s="11">
        <f>STDEV(O81:R81)/SQRT(COUNT(O81:R81))</f>
        <v>11.732256105853356</v>
      </c>
      <c r="U81" s="13" t="e">
        <f>TTEST(J81:L81,O81:R81,2,1)</f>
        <v>#N/A</v>
      </c>
      <c r="X81" s="1" t="s">
        <v>0</v>
      </c>
      <c r="Y81" s="7">
        <f>J81/$M$81</f>
        <v>0.83282409428197302</v>
      </c>
      <c r="Z81" s="7">
        <f>K81/$M$81</f>
        <v>1.0606721955477958</v>
      </c>
      <c r="AA81" s="7">
        <f>L81/$M$81</f>
        <v>1.1065037101702315</v>
      </c>
      <c r="AB81" s="7">
        <f>AVERAGE(Y81:AA81)</f>
        <v>1.0000000000000002</v>
      </c>
      <c r="AC81" s="13">
        <f>STDEV(Y81:AA81)/SQRT(COUNT(Y81:AA81))</f>
        <v>8.4628540344709527E-2</v>
      </c>
      <c r="AD81" s="7">
        <f>O81/$M$81</f>
        <v>0.68419903972064611</v>
      </c>
      <c r="AE81" s="7">
        <f>P81/$M$81</f>
        <v>0.84788302051505904</v>
      </c>
      <c r="AF81" s="7">
        <f t="shared" ref="AF81" si="59">R81/$M$81</f>
        <v>0.58435181143605419</v>
      </c>
      <c r="AG81" s="7">
        <f>AVERAGE(AD81:AF81)</f>
        <v>0.70547795722391982</v>
      </c>
      <c r="AH81" s="13">
        <f>STDEV(AD81:AF81)/SQRT(COUNT(AD81:AF81))</f>
        <v>7.6815295324225499E-2</v>
      </c>
      <c r="AK81" t="s">
        <v>83</v>
      </c>
      <c r="AL81" s="7">
        <f>AC80</f>
        <v>0.1619340877832722</v>
      </c>
      <c r="AM81" s="7">
        <f>AH80</f>
        <v>8.0060287535748773E-2</v>
      </c>
    </row>
    <row r="82" spans="1:39" x14ac:dyDescent="0.25">
      <c r="A82" s="1" t="s">
        <v>0</v>
      </c>
      <c r="B82">
        <v>104.5</v>
      </c>
      <c r="C82">
        <v>129.5</v>
      </c>
      <c r="D82">
        <v>89.25</v>
      </c>
      <c r="E82">
        <v>72.25</v>
      </c>
      <c r="F82">
        <v>96.5</v>
      </c>
      <c r="G82">
        <v>70.75</v>
      </c>
      <c r="N82" t="s">
        <v>47</v>
      </c>
      <c r="O82">
        <f>TTEST(O80:R80,O81:R81,2,2)</f>
        <v>0.33776755267053893</v>
      </c>
      <c r="AK82" t="s">
        <v>84</v>
      </c>
      <c r="AL82" s="7">
        <f>AC81</f>
        <v>8.4628540344709527E-2</v>
      </c>
      <c r="AM82" s="7">
        <f>AH81</f>
        <v>7.6815295324225499E-2</v>
      </c>
    </row>
    <row r="83" spans="1:39" x14ac:dyDescent="0.25">
      <c r="A83" t="s">
        <v>63</v>
      </c>
      <c r="B83" s="2"/>
      <c r="C83" s="2">
        <f>AVERAGE(B82:D82)</f>
        <v>107.75</v>
      </c>
      <c r="F83" s="3">
        <f>AVERAGE(E82:G82)</f>
        <v>79.833333333333329</v>
      </c>
      <c r="X83" s="1" t="s">
        <v>87</v>
      </c>
    </row>
    <row r="84" spans="1:39" x14ac:dyDescent="0.25">
      <c r="A84" t="s">
        <v>24</v>
      </c>
      <c r="B84" s="2"/>
      <c r="C84" s="2">
        <f>STDEV(B82:D82)/SQRT(COUNT(B82:D82))</f>
        <v>11.732256105853356</v>
      </c>
      <c r="F84" s="3">
        <f>STDEV(E82:G82)/SQRT(COUNT(E82:G82))</f>
        <v>8.3445757498176416</v>
      </c>
      <c r="Z84" t="s">
        <v>88</v>
      </c>
      <c r="AF84" t="s">
        <v>80</v>
      </c>
      <c r="AJ84" t="s">
        <v>13</v>
      </c>
    </row>
    <row r="85" spans="1:39" x14ac:dyDescent="0.25">
      <c r="A85" t="s">
        <v>13</v>
      </c>
      <c r="B85" s="2"/>
      <c r="C85" s="2"/>
      <c r="W85" t="s">
        <v>85</v>
      </c>
      <c r="X85" s="3">
        <v>0.72070171208102241</v>
      </c>
      <c r="Y85" s="3">
        <v>1.13413310827104</v>
      </c>
      <c r="Z85" s="3">
        <v>1.1451651796479401</v>
      </c>
      <c r="AA85" s="3">
        <v>0.69970326409495542</v>
      </c>
      <c r="AB85" s="3">
        <v>1.2551928783382791</v>
      </c>
      <c r="AC85" s="24">
        <v>1.0451038575667657</v>
      </c>
      <c r="AD85" s="3">
        <v>0.75280323125150705</v>
      </c>
      <c r="AE85" s="3">
        <v>0.97660959729925234</v>
      </c>
      <c r="AF85" s="3">
        <v>1.1007204002893658</v>
      </c>
      <c r="AG85" s="3">
        <v>0.78338278931750749</v>
      </c>
      <c r="AH85" s="3">
        <v>0.96810089020771517</v>
      </c>
      <c r="AI85" s="3">
        <v>0.69658753709198817</v>
      </c>
      <c r="AJ85">
        <f>TTEST(X85:AC85,AD85:AI85,2,1)</f>
        <v>0.15167476183156356</v>
      </c>
    </row>
    <row r="86" spans="1:39" x14ac:dyDescent="0.25">
      <c r="B86" s="2"/>
      <c r="C86" s="2"/>
      <c r="W86" t="s">
        <v>0</v>
      </c>
      <c r="X86" s="3">
        <v>1.0656467315716271</v>
      </c>
      <c r="Y86" s="3">
        <v>0.97823365785813632</v>
      </c>
      <c r="Z86" s="3">
        <v>0.95611961057023631</v>
      </c>
      <c r="AA86" s="3">
        <v>0.83282409428197302</v>
      </c>
      <c r="AB86" s="3">
        <v>1.0606721955477958</v>
      </c>
      <c r="AC86" s="24">
        <v>1.1065037101702315</v>
      </c>
      <c r="AD86" s="3">
        <v>0.6782858136300417</v>
      </c>
      <c r="AE86" s="3">
        <v>0.90594575799721833</v>
      </c>
      <c r="AF86" s="3">
        <v>0.66420375521557717</v>
      </c>
      <c r="AG86" s="3">
        <v>0.68419903972064611</v>
      </c>
      <c r="AH86" s="3">
        <v>0.84788302051505904</v>
      </c>
      <c r="AI86" s="3">
        <v>0.58435181143605419</v>
      </c>
      <c r="AJ86">
        <f>TTEST(X86:AC86,AD86:AI86,2,1)</f>
        <v>9.6894870231022112E-3</v>
      </c>
    </row>
    <row r="87" spans="1:39" x14ac:dyDescent="0.25">
      <c r="W87" t="s">
        <v>89</v>
      </c>
      <c r="X87" s="3">
        <f>AVERAGE(X85:AC85)</f>
        <v>1.0000000000000002</v>
      </c>
      <c r="Y87" s="13">
        <f>STDEV(X85:AC85)/SQRT(COUNT(X85:AC85))</f>
        <v>9.56396093795778E-2</v>
      </c>
      <c r="Z87" s="3"/>
      <c r="AA87" s="3"/>
      <c r="AB87" s="3"/>
      <c r="AC87" s="3"/>
      <c r="AD87" s="3">
        <f>AVERAGE(AD85:AI85)</f>
        <v>0.87970074090955597</v>
      </c>
      <c r="AE87" s="13">
        <f>STDEV(AD85:AI85)/SQRT(COUNT(AD85:AI85))</f>
        <v>6.4540987969842339E-2</v>
      </c>
      <c r="AF87" s="3"/>
      <c r="AG87" s="3"/>
      <c r="AH87" s="3"/>
      <c r="AI87" s="3"/>
      <c r="AJ87" s="3">
        <f>TTEST(AD85:AI85,AD86:AI86,2,2)</f>
        <v>9.1925928166324E-2</v>
      </c>
    </row>
    <row r="88" spans="1:39" x14ac:dyDescent="0.25">
      <c r="W88" t="s">
        <v>90</v>
      </c>
      <c r="X88" s="3">
        <f>AVERAGE(X86:AC86)</f>
        <v>1</v>
      </c>
      <c r="Y88" s="13">
        <f>STDEV(X86:AC86)/SQRT(COUNT(X86:AC86))</f>
        <v>4.069426439439959E-2</v>
      </c>
      <c r="Z88" s="3"/>
      <c r="AA88" s="3"/>
      <c r="AB88" s="3"/>
      <c r="AC88" s="3"/>
      <c r="AD88" s="3">
        <f>AVERAGE(AD86:AI86)</f>
        <v>0.72747819975243289</v>
      </c>
      <c r="AE88" s="13">
        <f>STDEV(AD86:AI86)/SQRT(COUNT(AD86:AI86))</f>
        <v>5.0043243006472157E-2</v>
      </c>
      <c r="AF88" s="3"/>
      <c r="AG88" s="3"/>
      <c r="AH88" s="3"/>
      <c r="AI88" s="3"/>
    </row>
    <row r="90" spans="1:39" x14ac:dyDescent="0.25">
      <c r="X90" t="s">
        <v>18</v>
      </c>
      <c r="Y90" t="s">
        <v>16</v>
      </c>
    </row>
    <row r="91" spans="1:39" x14ac:dyDescent="0.25">
      <c r="W91" t="s">
        <v>1</v>
      </c>
      <c r="X91" s="3">
        <f>X87</f>
        <v>1.0000000000000002</v>
      </c>
      <c r="Y91" s="3">
        <f>AD87</f>
        <v>0.87970074090955597</v>
      </c>
    </row>
    <row r="92" spans="1:39" x14ac:dyDescent="0.25">
      <c r="W92" t="s">
        <v>0</v>
      </c>
      <c r="X92" s="3">
        <f>X88</f>
        <v>1</v>
      </c>
      <c r="Y92" s="3">
        <f>AD88</f>
        <v>0.72747819975243289</v>
      </c>
    </row>
    <row r="93" spans="1:39" x14ac:dyDescent="0.25">
      <c r="W93" t="s">
        <v>83</v>
      </c>
      <c r="X93" s="7">
        <f>Y87</f>
        <v>9.56396093795778E-2</v>
      </c>
      <c r="Y93" s="7">
        <f>AE87</f>
        <v>6.4540987969842339E-2</v>
      </c>
    </row>
    <row r="94" spans="1:39" x14ac:dyDescent="0.25">
      <c r="W94" t="s">
        <v>84</v>
      </c>
      <c r="X94" s="7">
        <f>Y88</f>
        <v>4.069426439439959E-2</v>
      </c>
      <c r="Y94" s="7">
        <f>AE88</f>
        <v>5.0043243006472157E-2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R10"/>
  <sheetViews>
    <sheetView workbookViewId="0">
      <selection activeCell="S8" sqref="S8"/>
    </sheetView>
  </sheetViews>
  <sheetFormatPr defaultRowHeight="15" x14ac:dyDescent="0.25"/>
  <sheetData>
    <row r="2" spans="1:18" x14ac:dyDescent="0.25">
      <c r="A2" t="s">
        <v>48</v>
      </c>
      <c r="N2" t="s">
        <v>57</v>
      </c>
    </row>
    <row r="3" spans="1:18" x14ac:dyDescent="0.25">
      <c r="A3" t="s">
        <v>49</v>
      </c>
      <c r="B3" t="s">
        <v>50</v>
      </c>
      <c r="C3" t="s">
        <v>51</v>
      </c>
      <c r="D3" t="s">
        <v>52</v>
      </c>
      <c r="E3" t="s">
        <v>53</v>
      </c>
      <c r="N3" t="s">
        <v>49</v>
      </c>
      <c r="O3" t="s">
        <v>50</v>
      </c>
      <c r="P3" t="s">
        <v>51</v>
      </c>
      <c r="Q3" t="s">
        <v>52</v>
      </c>
      <c r="R3" t="s">
        <v>53</v>
      </c>
    </row>
    <row r="4" spans="1:18" x14ac:dyDescent="0.25">
      <c r="A4" t="s">
        <v>54</v>
      </c>
      <c r="B4">
        <v>1132.1500000000001</v>
      </c>
      <c r="C4">
        <v>986.7</v>
      </c>
      <c r="D4">
        <f>B4-C4</f>
        <v>145.45000000000005</v>
      </c>
      <c r="E4">
        <f>(D4/B4)*100</f>
        <v>12.847237556860843</v>
      </c>
      <c r="N4" t="s">
        <v>54</v>
      </c>
      <c r="O4">
        <v>1323.9319000000003</v>
      </c>
      <c r="P4">
        <v>1095.36285</v>
      </c>
      <c r="Q4">
        <v>228.56904999999998</v>
      </c>
      <c r="R4">
        <v>17.129616702898598</v>
      </c>
    </row>
    <row r="5" spans="1:18" x14ac:dyDescent="0.25">
      <c r="A5" t="s">
        <v>55</v>
      </c>
      <c r="B5">
        <v>1268.32</v>
      </c>
      <c r="C5">
        <v>1001.04</v>
      </c>
      <c r="D5">
        <f t="shared" ref="D5" si="0">B5-C5</f>
        <v>267.27999999999997</v>
      </c>
      <c r="E5">
        <f t="shared" ref="E5:E6" si="1">(D5/B5)*100</f>
        <v>21.073546108237668</v>
      </c>
      <c r="N5" t="s">
        <v>55</v>
      </c>
      <c r="O5">
        <v>1392.3933333333334</v>
      </c>
      <c r="P5">
        <v>1179.5900000000001</v>
      </c>
      <c r="Q5">
        <v>212.80333333333328</v>
      </c>
      <c r="R5">
        <v>15.153613568407099</v>
      </c>
    </row>
    <row r="6" spans="1:18" x14ac:dyDescent="0.25">
      <c r="A6" s="14" t="s">
        <v>56</v>
      </c>
      <c r="B6">
        <v>86.86</v>
      </c>
      <c r="C6">
        <v>133.78</v>
      </c>
      <c r="D6">
        <f>B6-C6</f>
        <v>-46.92</v>
      </c>
      <c r="E6">
        <f t="shared" si="1"/>
        <v>-54.017959935528438</v>
      </c>
      <c r="N6" t="s">
        <v>56</v>
      </c>
      <c r="O6">
        <v>29.650000000000002</v>
      </c>
      <c r="P6">
        <v>25.349999999999998</v>
      </c>
      <c r="Q6">
        <v>4.3000000000000007</v>
      </c>
      <c r="R6">
        <v>8.7704332929827409</v>
      </c>
    </row>
    <row r="8" spans="1:18" x14ac:dyDescent="0.25">
      <c r="B8" t="s">
        <v>51</v>
      </c>
      <c r="C8" t="s">
        <v>52</v>
      </c>
      <c r="O8" t="s">
        <v>51</v>
      </c>
      <c r="P8" t="s">
        <v>52</v>
      </c>
    </row>
    <row r="9" spans="1:18" x14ac:dyDescent="0.25">
      <c r="A9" t="s">
        <v>54</v>
      </c>
      <c r="B9">
        <v>986.7</v>
      </c>
      <c r="C9">
        <v>145.45000000000005</v>
      </c>
      <c r="N9" t="s">
        <v>54</v>
      </c>
      <c r="O9">
        <v>1095.36285</v>
      </c>
      <c r="P9">
        <v>228.56904999999998</v>
      </c>
    </row>
    <row r="10" spans="1:18" x14ac:dyDescent="0.25">
      <c r="A10" t="s">
        <v>55</v>
      </c>
      <c r="B10">
        <v>1001.04</v>
      </c>
      <c r="C10">
        <v>267.27999999999997</v>
      </c>
      <c r="N10" t="s">
        <v>55</v>
      </c>
      <c r="O10">
        <v>1179.5900000000001</v>
      </c>
      <c r="P10">
        <v>212.80333333333328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7"/>
  <sheetViews>
    <sheetView workbookViewId="0">
      <selection activeCell="N15" sqref="N15"/>
    </sheetView>
  </sheetViews>
  <sheetFormatPr defaultRowHeight="15" x14ac:dyDescent="0.25"/>
  <cols>
    <col min="7" max="7" width="12.42578125" bestFit="1" customWidth="1"/>
  </cols>
  <sheetData>
    <row r="2" spans="2:11" x14ac:dyDescent="0.25">
      <c r="B2">
        <v>0</v>
      </c>
      <c r="C2">
        <v>30</v>
      </c>
      <c r="D2">
        <v>60</v>
      </c>
      <c r="E2">
        <v>120</v>
      </c>
      <c r="G2" t="s">
        <v>62</v>
      </c>
      <c r="H2">
        <v>0</v>
      </c>
      <c r="I2">
        <v>30</v>
      </c>
      <c r="J2">
        <v>60</v>
      </c>
      <c r="K2">
        <v>120</v>
      </c>
    </row>
    <row r="3" spans="2:11" x14ac:dyDescent="0.25">
      <c r="B3">
        <v>67.88</v>
      </c>
      <c r="C3">
        <v>53.43</v>
      </c>
      <c r="D3">
        <v>49.17</v>
      </c>
      <c r="E3">
        <v>58.04</v>
      </c>
      <c r="G3" t="s">
        <v>60</v>
      </c>
      <c r="H3">
        <f>AVERAGE(B3:B5)</f>
        <v>57.406666666666666</v>
      </c>
      <c r="I3">
        <f t="shared" ref="I3:K3" si="0">AVERAGE(C3:C5)</f>
        <v>48.283333333333331</v>
      </c>
      <c r="J3">
        <f t="shared" si="0"/>
        <v>50.196666666666665</v>
      </c>
      <c r="K3">
        <f t="shared" si="0"/>
        <v>45.276666666666664</v>
      </c>
    </row>
    <row r="4" spans="2:11" x14ac:dyDescent="0.25">
      <c r="B4">
        <v>56.43</v>
      </c>
      <c r="C4">
        <v>55.48</v>
      </c>
      <c r="D4">
        <v>53.92</v>
      </c>
      <c r="E4">
        <v>38.51</v>
      </c>
      <c r="G4" t="s">
        <v>61</v>
      </c>
      <c r="H4">
        <f>STDEV(B3:B5)/SQRT(COUNT(B3:B5))</f>
        <v>5.785488551347906</v>
      </c>
      <c r="I4">
        <f t="shared" ref="I4:K4" si="1">STDEV(C3:C5)/SQRT(COUNT(C3:C5))</f>
        <v>6.1999740142824704</v>
      </c>
      <c r="J4">
        <f t="shared" si="1"/>
        <v>1.9230733504240325</v>
      </c>
      <c r="K4">
        <f t="shared" si="1"/>
        <v>6.3855366084439478</v>
      </c>
    </row>
    <row r="5" spans="2:11" x14ac:dyDescent="0.25">
      <c r="B5">
        <v>47.91</v>
      </c>
      <c r="C5">
        <v>35.94</v>
      </c>
      <c r="D5">
        <v>47.5</v>
      </c>
      <c r="E5">
        <v>39.28</v>
      </c>
    </row>
    <row r="6" spans="2:11" x14ac:dyDescent="0.25">
      <c r="C6">
        <f>TTEST(B3:B5,C3:C5,2,1)</f>
        <v>0.15892351486256562</v>
      </c>
      <c r="D6">
        <f>TTEST(B3:B5,D3:D5,2,1)</f>
        <v>0.33862701456442279</v>
      </c>
      <c r="E6">
        <f>TTEST(B3:B5,E3:E5,2,1)</f>
        <v>5.3218721574686545E-2</v>
      </c>
    </row>
    <row r="7" spans="2:11" x14ac:dyDescent="0.25">
      <c r="C7">
        <f>TTEST(B3:B5,C3:C5,2,2)</f>
        <v>0.34255578782146384</v>
      </c>
      <c r="D7">
        <f>TTEST(B3:B5,D3:D5,2,2)</f>
        <v>0.30245922577465884</v>
      </c>
      <c r="E7">
        <f>TTEST(B3:B5,E3:E5,2,2)</f>
        <v>0.23196912312562884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M35"/>
  <sheetViews>
    <sheetView tabSelected="1" zoomScale="80" zoomScaleNormal="80" workbookViewId="0">
      <selection activeCell="I33" sqref="I33"/>
    </sheetView>
  </sheetViews>
  <sheetFormatPr defaultColWidth="8.85546875" defaultRowHeight="15" x14ac:dyDescent="0.25"/>
  <cols>
    <col min="1" max="1" width="8.85546875" style="27"/>
    <col min="2" max="2" width="20.42578125" style="27" bestFit="1" customWidth="1"/>
    <col min="3" max="3" width="24" style="27" customWidth="1"/>
    <col min="4" max="4" width="19.5703125" style="27" customWidth="1"/>
    <col min="5" max="5" width="13" style="27" bestFit="1" customWidth="1"/>
    <col min="6" max="6" width="16.140625" style="27" customWidth="1"/>
    <col min="7" max="7" width="15.140625" style="27" customWidth="1"/>
    <col min="8" max="8" width="17" style="27" customWidth="1"/>
    <col min="9" max="9" width="18" style="27" customWidth="1"/>
    <col min="10" max="10" width="13.85546875" style="27" customWidth="1"/>
    <col min="11" max="11" width="15.140625" style="27" customWidth="1"/>
    <col min="12" max="12" width="12.140625" style="27" customWidth="1"/>
    <col min="13" max="13" width="14.140625" style="27" bestFit="1" customWidth="1"/>
    <col min="14" max="15" width="16.28515625" style="27" bestFit="1" customWidth="1"/>
    <col min="16" max="16" width="14" style="27" customWidth="1"/>
    <col min="17" max="17" width="8.85546875" style="27"/>
    <col min="18" max="18" width="9" style="27" bestFit="1" customWidth="1"/>
    <col min="19" max="16384" width="8.85546875" style="27"/>
  </cols>
  <sheetData>
    <row r="1" spans="2:13" x14ac:dyDescent="0.25">
      <c r="B1" s="35" t="s">
        <v>125</v>
      </c>
      <c r="C1" s="27" t="s">
        <v>120</v>
      </c>
    </row>
    <row r="2" spans="2:13" ht="15.75" x14ac:dyDescent="0.25">
      <c r="C2" s="36" t="s">
        <v>19</v>
      </c>
      <c r="D2" s="29">
        <v>1126</v>
      </c>
      <c r="E2" s="29">
        <v>1869</v>
      </c>
      <c r="F2" s="29">
        <v>2065</v>
      </c>
      <c r="G2" s="30">
        <v>1285</v>
      </c>
      <c r="H2" s="30">
        <v>1951</v>
      </c>
      <c r="I2" s="30">
        <v>2079</v>
      </c>
      <c r="K2" s="44"/>
      <c r="L2" s="47"/>
      <c r="M2" s="47"/>
    </row>
    <row r="3" spans="2:13" ht="15.75" x14ac:dyDescent="0.25">
      <c r="C3" s="45" t="s">
        <v>118</v>
      </c>
      <c r="D3" s="42">
        <v>5.65</v>
      </c>
      <c r="E3" s="42">
        <v>7.79</v>
      </c>
      <c r="F3" s="42">
        <v>7.68</v>
      </c>
      <c r="G3" s="42">
        <v>8.2899999999999991</v>
      </c>
      <c r="H3" s="42">
        <v>6.87</v>
      </c>
      <c r="I3" s="42">
        <v>6.67</v>
      </c>
      <c r="K3" s="44"/>
      <c r="L3" s="47"/>
      <c r="M3" s="47"/>
    </row>
    <row r="4" spans="2:13" ht="15.75" x14ac:dyDescent="0.25">
      <c r="C4" s="46"/>
      <c r="D4" s="42"/>
      <c r="E4" s="42">
        <f>AVERAGE(D3:F3)</f>
        <v>7.04</v>
      </c>
      <c r="F4" s="42"/>
      <c r="G4" s="42"/>
      <c r="H4" s="42">
        <f>AVERAGE(G3:I3)</f>
        <v>7.2766666666666664</v>
      </c>
      <c r="I4" s="42"/>
      <c r="K4" s="44"/>
      <c r="L4" s="47"/>
      <c r="M4" s="47"/>
    </row>
    <row r="5" spans="2:13" ht="15.75" x14ac:dyDescent="0.25">
      <c r="C5" s="45" t="s">
        <v>119</v>
      </c>
      <c r="D5" s="42">
        <v>5.79</v>
      </c>
      <c r="E5" s="42">
        <v>8</v>
      </c>
      <c r="F5" s="42">
        <v>7.81</v>
      </c>
      <c r="G5" s="42">
        <v>8.4700000000000006</v>
      </c>
      <c r="H5" s="42">
        <v>6.99</v>
      </c>
      <c r="I5" s="42">
        <v>6.68</v>
      </c>
      <c r="K5" s="44"/>
      <c r="L5" s="47"/>
      <c r="M5" s="47"/>
    </row>
    <row r="6" spans="2:13" ht="15.75" x14ac:dyDescent="0.25">
      <c r="C6" s="46"/>
      <c r="D6" s="42"/>
      <c r="E6" s="42">
        <f>AVERAGE(D5:F5)</f>
        <v>7.1999999999999993</v>
      </c>
      <c r="F6" s="42"/>
      <c r="G6" s="42"/>
      <c r="H6" s="42">
        <f>AVERAGE(G5:I5)</f>
        <v>7.38</v>
      </c>
      <c r="I6" s="42"/>
      <c r="K6" s="44"/>
      <c r="L6" s="47"/>
      <c r="M6" s="47"/>
    </row>
    <row r="7" spans="2:13" ht="15.75" x14ac:dyDescent="0.25">
      <c r="C7" s="45" t="s">
        <v>42</v>
      </c>
      <c r="D7" s="42">
        <v>5.88</v>
      </c>
      <c r="E7" s="42">
        <v>8.17</v>
      </c>
      <c r="F7" s="42">
        <v>7.84</v>
      </c>
      <c r="G7" s="42">
        <v>8.5299999999999994</v>
      </c>
      <c r="H7" s="42">
        <v>6.84</v>
      </c>
      <c r="I7" s="42">
        <v>6.59</v>
      </c>
      <c r="K7" s="44"/>
      <c r="L7" s="47"/>
      <c r="M7" s="47"/>
    </row>
    <row r="8" spans="2:13" x14ac:dyDescent="0.25">
      <c r="C8" s="28" t="s">
        <v>117</v>
      </c>
      <c r="D8" s="31">
        <f t="shared" ref="D8:I8" si="0">(D7-D5)/D5*100</f>
        <v>1.5544041450777177</v>
      </c>
      <c r="E8" s="31">
        <f t="shared" si="0"/>
        <v>2.1249999999999991</v>
      </c>
      <c r="F8" s="31">
        <f t="shared" si="0"/>
        <v>0.38412291933419013</v>
      </c>
      <c r="G8" s="31">
        <f t="shared" si="0"/>
        <v>0.70838252656432954</v>
      </c>
      <c r="H8" s="31">
        <f t="shared" si="0"/>
        <v>-2.1459227467811206</v>
      </c>
      <c r="I8" s="31">
        <f t="shared" si="0"/>
        <v>-1.3473053892215547</v>
      </c>
    </row>
    <row r="9" spans="2:13" x14ac:dyDescent="0.25">
      <c r="D9" s="31"/>
      <c r="E9" s="31">
        <f>AVERAGE(D8:F8)</f>
        <v>1.3545090214706355</v>
      </c>
      <c r="F9" s="31"/>
      <c r="G9" s="31"/>
      <c r="H9" s="31">
        <f>AVERAGE(G8:I8)</f>
        <v>-0.92828186981278193</v>
      </c>
      <c r="I9" s="31"/>
    </row>
    <row r="10" spans="2:13" x14ac:dyDescent="0.25">
      <c r="C10" s="45"/>
      <c r="D10" s="43"/>
      <c r="E10" s="43"/>
      <c r="F10" s="43"/>
      <c r="G10" s="43"/>
      <c r="H10" s="43"/>
      <c r="I10" s="43"/>
    </row>
    <row r="11" spans="2:13" x14ac:dyDescent="0.25">
      <c r="C11" s="27" t="s">
        <v>121</v>
      </c>
      <c r="D11" s="32" t="s">
        <v>17</v>
      </c>
      <c r="E11" s="34" t="s">
        <v>24</v>
      </c>
      <c r="F11" s="34"/>
      <c r="G11" s="34"/>
      <c r="H11" s="34"/>
      <c r="I11" s="34"/>
    </row>
    <row r="12" spans="2:13" x14ac:dyDescent="0.25">
      <c r="C12" s="32" t="s">
        <v>1</v>
      </c>
      <c r="D12" s="33">
        <f>E9</f>
        <v>1.3545090214706355</v>
      </c>
      <c r="E12" s="33">
        <f>STDEV(D8:F8)/SQRT(COUNT(D8:F8))</f>
        <v>0.51239041034101329</v>
      </c>
      <c r="F12" s="34"/>
      <c r="G12" s="34"/>
      <c r="H12" s="34"/>
      <c r="I12" s="34"/>
    </row>
    <row r="13" spans="2:13" x14ac:dyDescent="0.25">
      <c r="C13" s="32" t="s">
        <v>2</v>
      </c>
      <c r="D13" s="33">
        <f>H9</f>
        <v>-0.92828186981278193</v>
      </c>
      <c r="E13" s="33">
        <f>STDEV(G8:I8)/SQRT(COUNT(G8:I8))</f>
        <v>0.85018628953212316</v>
      </c>
    </row>
    <row r="14" spans="2:13" x14ac:dyDescent="0.25">
      <c r="C14" s="5"/>
    </row>
    <row r="15" spans="2:13" x14ac:dyDescent="0.25">
      <c r="B15" s="35" t="s">
        <v>126</v>
      </c>
      <c r="C15" s="27" t="s">
        <v>122</v>
      </c>
      <c r="F15" s="32"/>
    </row>
    <row r="16" spans="2:13" x14ac:dyDescent="0.25">
      <c r="C16" s="37"/>
      <c r="D16" s="38" t="s">
        <v>118</v>
      </c>
      <c r="E16" s="38" t="s">
        <v>119</v>
      </c>
      <c r="F16" s="32" t="s">
        <v>115</v>
      </c>
      <c r="G16" s="38" t="s">
        <v>42</v>
      </c>
      <c r="H16" s="32" t="s">
        <v>123</v>
      </c>
      <c r="J16" s="32"/>
    </row>
    <row r="17" spans="2:10" x14ac:dyDescent="0.25">
      <c r="C17" s="37">
        <v>1126</v>
      </c>
      <c r="D17" s="33">
        <v>0.9074601622831393</v>
      </c>
      <c r="E17" s="33">
        <v>1.0244334039316092</v>
      </c>
      <c r="F17" s="33">
        <f>AVERAGE(D17:E17)</f>
        <v>0.96594678310737425</v>
      </c>
      <c r="G17" s="40">
        <v>0.93236097496815307</v>
      </c>
      <c r="H17" s="33">
        <f t="shared" ref="H17:H22" si="1">(G17-F17)/F17*100</f>
        <v>-3.4769832796769919</v>
      </c>
      <c r="J17" s="32"/>
    </row>
    <row r="18" spans="2:10" x14ac:dyDescent="0.25">
      <c r="C18" s="37">
        <v>1869</v>
      </c>
      <c r="D18" s="33">
        <v>1.2280040483823649</v>
      </c>
      <c r="E18" s="33">
        <v>1.5714667317587594</v>
      </c>
      <c r="F18" s="33">
        <f t="shared" ref="F18:F22" si="2">AVERAGE(D18:E18)</f>
        <v>1.3997353900705622</v>
      </c>
      <c r="G18" s="40">
        <v>1.3727275457301982</v>
      </c>
      <c r="H18" s="33">
        <f t="shared" si="1"/>
        <v>-1.9294964271070247</v>
      </c>
      <c r="J18" s="32"/>
    </row>
    <row r="19" spans="2:10" x14ac:dyDescent="0.25">
      <c r="C19" s="37">
        <v>2065</v>
      </c>
      <c r="D19" s="33">
        <v>1.2182000136363558</v>
      </c>
      <c r="E19" s="33">
        <v>1.6775306500667957</v>
      </c>
      <c r="F19" s="33">
        <f t="shared" si="2"/>
        <v>1.4478653318515757</v>
      </c>
      <c r="G19" s="40">
        <v>1.5190564815899308</v>
      </c>
      <c r="H19" s="33">
        <f t="shared" si="1"/>
        <v>4.9169731584990419</v>
      </c>
      <c r="J19" s="32"/>
    </row>
    <row r="20" spans="2:10" x14ac:dyDescent="0.25">
      <c r="C20" s="37">
        <v>1285</v>
      </c>
      <c r="D20" s="33">
        <v>0.95135268811985485</v>
      </c>
      <c r="E20" s="33">
        <v>1.369786476364985</v>
      </c>
      <c r="F20" s="33">
        <f t="shared" si="2"/>
        <v>1.1605695822424198</v>
      </c>
      <c r="G20" s="41">
        <v>1.0762603074533177</v>
      </c>
      <c r="H20" s="33">
        <f t="shared" si="1"/>
        <v>-7.2644739341007112</v>
      </c>
      <c r="J20" s="32"/>
    </row>
    <row r="21" spans="2:10" x14ac:dyDescent="0.25">
      <c r="C21" s="37">
        <v>1951</v>
      </c>
      <c r="D21" s="33">
        <v>0.98245489762594718</v>
      </c>
      <c r="E21" s="33">
        <v>1.2289847033188763</v>
      </c>
      <c r="F21" s="33">
        <f t="shared" si="2"/>
        <v>1.1057198004724118</v>
      </c>
      <c r="G21" s="41">
        <v>0.96941036565491157</v>
      </c>
      <c r="H21" s="33">
        <f t="shared" si="1"/>
        <v>-12.327665178760739</v>
      </c>
      <c r="J21" s="32"/>
    </row>
    <row r="22" spans="2:10" x14ac:dyDescent="0.25">
      <c r="C22" s="39">
        <v>2079</v>
      </c>
      <c r="D22" s="33">
        <v>1.2804982008403945</v>
      </c>
      <c r="E22" s="33">
        <v>1.5188879472997587</v>
      </c>
      <c r="F22" s="33">
        <f t="shared" si="2"/>
        <v>1.3996930740700766</v>
      </c>
      <c r="G22" s="41">
        <v>1.0647203374761693</v>
      </c>
      <c r="H22" s="33">
        <f t="shared" si="1"/>
        <v>-23.931870693612979</v>
      </c>
      <c r="J22" s="32"/>
    </row>
    <row r="26" spans="2:10" x14ac:dyDescent="0.25">
      <c r="B26" s="35" t="s">
        <v>127</v>
      </c>
      <c r="C26" s="27" t="s">
        <v>25</v>
      </c>
    </row>
    <row r="27" spans="2:10" x14ac:dyDescent="0.25">
      <c r="C27" s="36" t="s">
        <v>19</v>
      </c>
      <c r="D27" s="29">
        <v>1126</v>
      </c>
      <c r="E27" s="29">
        <v>1869</v>
      </c>
      <c r="F27" s="29">
        <v>2065</v>
      </c>
      <c r="G27" s="30">
        <v>1285</v>
      </c>
      <c r="H27" s="30">
        <v>1951</v>
      </c>
      <c r="I27" s="30">
        <v>2079</v>
      </c>
    </row>
    <row r="28" spans="2:10" x14ac:dyDescent="0.25">
      <c r="C28" s="45" t="s">
        <v>124</v>
      </c>
      <c r="D28" s="42">
        <v>77.5</v>
      </c>
      <c r="E28" s="42">
        <v>57</v>
      </c>
      <c r="F28" s="42">
        <v>43.5</v>
      </c>
      <c r="G28" s="42">
        <v>144</v>
      </c>
      <c r="H28" s="42">
        <v>83.5</v>
      </c>
      <c r="I28" s="42">
        <v>22.5</v>
      </c>
    </row>
    <row r="29" spans="2:10" x14ac:dyDescent="0.25">
      <c r="C29" s="45" t="s">
        <v>16</v>
      </c>
      <c r="D29" s="42">
        <v>82</v>
      </c>
      <c r="E29" s="42">
        <v>52</v>
      </c>
      <c r="F29" s="42">
        <v>22</v>
      </c>
      <c r="G29" s="42">
        <v>48</v>
      </c>
      <c r="H29" s="42">
        <v>31</v>
      </c>
      <c r="I29" s="42">
        <v>52</v>
      </c>
    </row>
    <row r="30" spans="2:10" x14ac:dyDescent="0.25">
      <c r="C30" s="48" t="s">
        <v>117</v>
      </c>
      <c r="D30" s="31">
        <f>(D29-D28)/D28*100</f>
        <v>5.806451612903226</v>
      </c>
      <c r="E30" s="31">
        <f t="shared" ref="E30:F30" si="3">(E29-E28)/E28*100</f>
        <v>-8.7719298245614024</v>
      </c>
      <c r="F30" s="31">
        <f t="shared" si="3"/>
        <v>-49.425287356321839</v>
      </c>
      <c r="G30" s="31">
        <f t="shared" ref="G30" si="4">(G29-G28)/G28*100</f>
        <v>-66.666666666666657</v>
      </c>
      <c r="H30" s="31">
        <f t="shared" ref="H30" si="5">(H29-H28)/H28*100</f>
        <v>-62.874251497005986</v>
      </c>
      <c r="I30" s="31">
        <f>(I29-I28)/I28*100</f>
        <v>131.11111111111111</v>
      </c>
    </row>
    <row r="31" spans="2:10" x14ac:dyDescent="0.25">
      <c r="C31" s="27" t="s">
        <v>116</v>
      </c>
      <c r="D31" s="31"/>
      <c r="E31" s="31">
        <f>AVERAGE(D30:F30)</f>
        <v>-17.463588522660004</v>
      </c>
      <c r="F31" s="31"/>
      <c r="H31" s="31">
        <f>AVERAGE(G30:I30)</f>
        <v>0.52339764914615705</v>
      </c>
      <c r="I31" s="31"/>
    </row>
    <row r="32" spans="2:10" x14ac:dyDescent="0.25">
      <c r="C32" s="45"/>
      <c r="D32" s="43"/>
      <c r="E32" s="43"/>
      <c r="F32" s="43"/>
      <c r="G32" s="43"/>
      <c r="H32" s="43"/>
      <c r="I32" s="43"/>
    </row>
    <row r="33" spans="3:9" x14ac:dyDescent="0.25">
      <c r="C33" s="27" t="s">
        <v>121</v>
      </c>
      <c r="D33" s="32" t="s">
        <v>17</v>
      </c>
      <c r="E33" s="34" t="s">
        <v>24</v>
      </c>
      <c r="F33" s="34"/>
      <c r="G33" s="34"/>
      <c r="H33" s="34"/>
      <c r="I33" s="34"/>
    </row>
    <row r="34" spans="3:9" x14ac:dyDescent="0.25">
      <c r="C34" s="32" t="s">
        <v>1</v>
      </c>
      <c r="D34" s="33">
        <f>E31</f>
        <v>-17.463588522660004</v>
      </c>
      <c r="E34" s="33">
        <f>STDEV(D30:F30)/SQRT(COUNT(D30:F30))</f>
        <v>16.525686527184771</v>
      </c>
      <c r="F34" s="34"/>
      <c r="G34" s="34"/>
      <c r="H34" s="34"/>
      <c r="I34" s="34"/>
    </row>
    <row r="35" spans="3:9" x14ac:dyDescent="0.25">
      <c r="C35" s="32" t="s">
        <v>2</v>
      </c>
      <c r="D35" s="33">
        <f>H31</f>
        <v>0.52339764914615705</v>
      </c>
      <c r="E35" s="33">
        <f>STDEV(G30:I30)/SQRT(COUNT(G30:I30))</f>
        <v>65.30303408883583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Cumulative (from %)</vt:lpstr>
      <vt:lpstr>Cumulative (from grams)</vt:lpstr>
      <vt:lpstr>autoradiography </vt:lpstr>
      <vt:lpstr>Blandine's obese</vt:lpstr>
      <vt:lpstr>Vervet monkeys-appetite study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Ery</dc:creator>
  <cp:lastModifiedBy>Ery Petropoulou</cp:lastModifiedBy>
  <dcterms:created xsi:type="dcterms:W3CDTF">2018-05-30T14:50:21Z</dcterms:created>
  <dcterms:modified xsi:type="dcterms:W3CDTF">2020-10-19T22:04:31Z</dcterms:modified>
</cp:coreProperties>
</file>