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Kelsi papers and unfinished projects\Simultaneous mass mutagenesis paper\Final submission\Full submission\Revisions\Final resubmission files\Source Data Files\"/>
    </mc:Choice>
  </mc:AlternateContent>
  <xr:revisionPtr revIDLastSave="0" documentId="8_{2F274BB0-75B3-40C8-8840-78A6D796B01B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Fig 1C" sheetId="2" r:id="rId1"/>
    <sheet name="Fig 1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" l="1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D63" i="2" l="1"/>
  <c r="E63" i="2"/>
  <c r="F63" i="2"/>
  <c r="G63" i="2"/>
  <c r="H63" i="2"/>
  <c r="I63" i="2"/>
  <c r="J63" i="2"/>
  <c r="C63" i="2"/>
  <c r="D62" i="2"/>
  <c r="E62" i="2"/>
  <c r="F62" i="2"/>
  <c r="G62" i="2"/>
  <c r="H62" i="2"/>
  <c r="I62" i="2"/>
  <c r="J62" i="2"/>
  <c r="C62" i="2"/>
  <c r="D61" i="2"/>
  <c r="E61" i="2"/>
  <c r="F61" i="2"/>
  <c r="G61" i="2"/>
  <c r="H61" i="2"/>
  <c r="I61" i="2"/>
  <c r="J61" i="2"/>
  <c r="C61" i="2"/>
  <c r="D60" i="2"/>
  <c r="E60" i="2"/>
  <c r="F60" i="2"/>
  <c r="G60" i="2"/>
  <c r="H60" i="2"/>
  <c r="I60" i="2"/>
  <c r="J60" i="2"/>
  <c r="C60" i="2"/>
  <c r="F59" i="2"/>
  <c r="F64" i="2" s="1"/>
  <c r="D59" i="2"/>
  <c r="D64" i="2" s="1"/>
  <c r="E59" i="2"/>
  <c r="G59" i="2"/>
  <c r="G64" i="2" s="1"/>
  <c r="H59" i="2"/>
  <c r="H64" i="2" s="1"/>
  <c r="I59" i="2"/>
  <c r="J59" i="2"/>
  <c r="J64" i="2" s="1"/>
  <c r="C59" i="2"/>
  <c r="J56" i="2"/>
  <c r="I56" i="2"/>
  <c r="H56" i="2"/>
  <c r="G56" i="2"/>
  <c r="F56" i="2"/>
  <c r="E56" i="2"/>
  <c r="D56" i="2"/>
  <c r="C56" i="2"/>
  <c r="J55" i="2"/>
  <c r="I55" i="2"/>
  <c r="H55" i="2"/>
  <c r="G55" i="2"/>
  <c r="F55" i="2"/>
  <c r="E55" i="2"/>
  <c r="D55" i="2"/>
  <c r="C55" i="2"/>
  <c r="J54" i="2"/>
  <c r="I54" i="2"/>
  <c r="H54" i="2"/>
  <c r="G54" i="2"/>
  <c r="F54" i="2"/>
  <c r="E54" i="2"/>
  <c r="D54" i="2"/>
  <c r="C54" i="2"/>
  <c r="J53" i="2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  <c r="J50" i="2"/>
  <c r="I50" i="2"/>
  <c r="H50" i="2"/>
  <c r="G50" i="2"/>
  <c r="F50" i="2"/>
  <c r="E50" i="2"/>
  <c r="D50" i="2"/>
  <c r="C50" i="2"/>
  <c r="J49" i="2"/>
  <c r="I49" i="2"/>
  <c r="H49" i="2"/>
  <c r="G49" i="2"/>
  <c r="F49" i="2"/>
  <c r="E49" i="2"/>
  <c r="D49" i="2"/>
  <c r="C49" i="2"/>
  <c r="J48" i="2"/>
  <c r="I48" i="2"/>
  <c r="H48" i="2"/>
  <c r="G48" i="2"/>
  <c r="F48" i="2"/>
  <c r="E48" i="2"/>
  <c r="D48" i="2"/>
  <c r="C48" i="2"/>
  <c r="J47" i="2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I45" i="2"/>
  <c r="H45" i="2"/>
  <c r="G45" i="2"/>
  <c r="F45" i="2"/>
  <c r="E45" i="2"/>
  <c r="D45" i="2"/>
  <c r="C45" i="2"/>
  <c r="J44" i="2"/>
  <c r="I44" i="2"/>
  <c r="H44" i="2"/>
  <c r="G44" i="2"/>
  <c r="F44" i="2"/>
  <c r="E44" i="2"/>
  <c r="D44" i="2"/>
  <c r="C44" i="2"/>
  <c r="J43" i="2"/>
  <c r="I43" i="2"/>
  <c r="H43" i="2"/>
  <c r="G43" i="2"/>
  <c r="F43" i="2"/>
  <c r="E43" i="2"/>
  <c r="D43" i="2"/>
  <c r="C43" i="2"/>
  <c r="J42" i="2"/>
  <c r="I42" i="2"/>
  <c r="H42" i="2"/>
  <c r="G42" i="2"/>
  <c r="F42" i="2"/>
  <c r="E42" i="2"/>
  <c r="D42" i="2"/>
  <c r="C42" i="2"/>
  <c r="J41" i="2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C64" i="2" l="1"/>
  <c r="C67" i="2" s="1"/>
  <c r="I64" i="2"/>
  <c r="I68" i="2" s="1"/>
  <c r="E64" i="2"/>
  <c r="E68" i="2" s="1"/>
  <c r="G68" i="2"/>
  <c r="D67" i="2"/>
  <c r="H67" i="2"/>
  <c r="F67" i="2"/>
  <c r="J67" i="2"/>
  <c r="C68" i="2" l="1"/>
  <c r="H70" i="2"/>
  <c r="H68" i="2"/>
  <c r="G71" i="2"/>
  <c r="G69" i="2"/>
  <c r="G67" i="2"/>
  <c r="J70" i="2"/>
  <c r="J68" i="2"/>
  <c r="I71" i="2"/>
  <c r="I69" i="2"/>
  <c r="I67" i="2"/>
  <c r="D70" i="2"/>
  <c r="D68" i="2"/>
  <c r="C71" i="2"/>
  <c r="C69" i="2"/>
  <c r="F70" i="2"/>
  <c r="F68" i="2"/>
  <c r="E71" i="2"/>
  <c r="E69" i="2"/>
  <c r="E67" i="2"/>
  <c r="H71" i="2"/>
  <c r="H69" i="2"/>
  <c r="G70" i="2"/>
  <c r="J71" i="2"/>
  <c r="J69" i="2"/>
  <c r="I70" i="2"/>
  <c r="D71" i="2"/>
  <c r="D69" i="2"/>
  <c r="C70" i="2"/>
  <c r="F71" i="2"/>
  <c r="F69" i="2"/>
  <c r="E70" i="2"/>
</calcChain>
</file>

<file path=xl/sharedStrings.xml><?xml version="1.0" encoding="utf-8"?>
<sst xmlns="http://schemas.openxmlformats.org/spreadsheetml/2006/main" count="378" uniqueCount="78">
  <si>
    <t>NfsA_Ec Variant</t>
  </si>
  <si>
    <t>S41</t>
  </si>
  <si>
    <t>L43</t>
  </si>
  <si>
    <t>H215</t>
  </si>
  <si>
    <t>T219</t>
  </si>
  <si>
    <t>K222</t>
  </si>
  <si>
    <t>S224</t>
  </si>
  <si>
    <t>R225</t>
  </si>
  <si>
    <t>F227</t>
  </si>
  <si>
    <t>36_37</t>
  </si>
  <si>
    <t>Y</t>
  </si>
  <si>
    <t>L</t>
  </si>
  <si>
    <t>C</t>
  </si>
  <si>
    <t>V</t>
  </si>
  <si>
    <t>R</t>
  </si>
  <si>
    <t>G</t>
  </si>
  <si>
    <t>Non-polar</t>
  </si>
  <si>
    <t>20_39</t>
  </si>
  <si>
    <t>N</t>
  </si>
  <si>
    <t>D</t>
  </si>
  <si>
    <t>H</t>
  </si>
  <si>
    <t>Polar</t>
  </si>
  <si>
    <t>36_3</t>
  </si>
  <si>
    <t>S</t>
  </si>
  <si>
    <t>Acidic</t>
  </si>
  <si>
    <t>19_22</t>
  </si>
  <si>
    <t>F</t>
  </si>
  <si>
    <t>Q</t>
  </si>
  <si>
    <t>Basic</t>
  </si>
  <si>
    <t>37_4</t>
  </si>
  <si>
    <t>M</t>
  </si>
  <si>
    <t>Aromatic</t>
  </si>
  <si>
    <t>35_58</t>
  </si>
  <si>
    <t>E</t>
  </si>
  <si>
    <t>22_8</t>
  </si>
  <si>
    <t>36_51</t>
  </si>
  <si>
    <t>A</t>
  </si>
  <si>
    <t>35_45</t>
  </si>
  <si>
    <t>21_17</t>
  </si>
  <si>
    <t>36_6</t>
  </si>
  <si>
    <t>21_22</t>
  </si>
  <si>
    <t>37_5</t>
  </si>
  <si>
    <t>19_49</t>
  </si>
  <si>
    <t>K</t>
  </si>
  <si>
    <t>I</t>
  </si>
  <si>
    <t>22_4</t>
  </si>
  <si>
    <t>36_15</t>
  </si>
  <si>
    <t>37_18</t>
  </si>
  <si>
    <t>T</t>
  </si>
  <si>
    <t>36_22</t>
  </si>
  <si>
    <t>20_48</t>
  </si>
  <si>
    <t>20_5</t>
  </si>
  <si>
    <t>36_42</t>
  </si>
  <si>
    <t>36_17</t>
  </si>
  <si>
    <t>35_38</t>
  </si>
  <si>
    <t>36_38</t>
  </si>
  <si>
    <t>36_29</t>
  </si>
  <si>
    <t>21_49</t>
  </si>
  <si>
    <t>36_47</t>
  </si>
  <si>
    <t>21_24</t>
  </si>
  <si>
    <t>35_44</t>
  </si>
  <si>
    <t>36_41</t>
  </si>
  <si>
    <t>NfsA_Ec</t>
  </si>
  <si>
    <t>P</t>
  </si>
  <si>
    <t>W</t>
  </si>
  <si>
    <t>Percentage</t>
  </si>
  <si>
    <t>Amino Acid Residue Count</t>
  </si>
  <si>
    <t>Amino acid</t>
  </si>
  <si>
    <t xml:space="preserve">Residue </t>
  </si>
  <si>
    <t>Count</t>
  </si>
  <si>
    <t>Raw</t>
  </si>
  <si>
    <t>Repeat 1</t>
  </si>
  <si>
    <t>Repeat 2</t>
  </si>
  <si>
    <t>Repeat 3</t>
  </si>
  <si>
    <t>Repeat 4</t>
  </si>
  <si>
    <t>Repeat 5</t>
  </si>
  <si>
    <t>Average EC50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</si>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</sst>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2" fillId="2" borderId="0" xfId="1" applyFill="1"/>
    <xf numFmtId="0" fontId="2" fillId="2" borderId="0" xfId="1" applyFill="1" applyAlignment="1">
      <alignment horizontal="right"/>
    </xf>
    <xf numFmtId="0" fontId="2" fillId="0" borderId="0" xfId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center" textRotation="90"/>
    </xf>
    <xf numFmtId="0" fontId="3" fillId="2" borderId="3" xfId="1" applyFont="1" applyFill="1" applyBorder="1" applyAlignment="1">
      <alignment horizontal="center" textRotation="90"/>
    </xf>
    <xf numFmtId="0" fontId="3" fillId="2" borderId="4" xfId="1" applyFont="1" applyFill="1" applyBorder="1" applyAlignment="1">
      <alignment horizontal="center" textRotation="90"/>
    </xf>
    <xf numFmtId="0" fontId="3" fillId="2" borderId="0" xfId="1" applyFont="1" applyFill="1" applyAlignment="1">
      <alignment horizontal="center" textRotation="90"/>
    </xf>
    <xf numFmtId="0" fontId="3" fillId="2" borderId="5" xfId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8" xfId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1" applyAlignment="1">
      <alignment horizontal="right"/>
    </xf>
    <xf numFmtId="0" fontId="3" fillId="2" borderId="9" xfId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0" xfId="1" applyFill="1" applyBorder="1"/>
    <xf numFmtId="1" fontId="2" fillId="2" borderId="0" xfId="1" applyNumberFormat="1" applyFill="1" applyBorder="1"/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textRotation="90"/>
    </xf>
    <xf numFmtId="0" fontId="4" fillId="2" borderId="0" xfId="1" applyFont="1" applyFill="1" applyBorder="1" applyAlignment="1">
      <alignment textRotation="90"/>
    </xf>
    <xf numFmtId="1" fontId="2" fillId="2" borderId="0" xfId="1" applyNumberFormat="1" applyFill="1" applyBorder="1" applyAlignment="1">
      <alignment horizontal="center"/>
    </xf>
    <xf numFmtId="0" fontId="2" fillId="2" borderId="13" xfId="1" applyFill="1" applyBorder="1"/>
    <xf numFmtId="0" fontId="2" fillId="2" borderId="14" xfId="1" applyFill="1" applyBorder="1"/>
    <xf numFmtId="0" fontId="2" fillId="2" borderId="15" xfId="1" applyFill="1" applyBorder="1"/>
    <xf numFmtId="0" fontId="2" fillId="2" borderId="16" xfId="1" applyFill="1" applyBorder="1"/>
    <xf numFmtId="0" fontId="2" fillId="2" borderId="17" xfId="1" applyFill="1" applyBorder="1"/>
    <xf numFmtId="0" fontId="2" fillId="2" borderId="12" xfId="1" applyFill="1" applyBorder="1"/>
    <xf numFmtId="0" fontId="2" fillId="2" borderId="10" xfId="1" applyFill="1" applyBorder="1"/>
    <xf numFmtId="0" fontId="2" fillId="2" borderId="11" xfId="1" applyFill="1" applyBorder="1"/>
    <xf numFmtId="1" fontId="2" fillId="2" borderId="13" xfId="1" applyNumberFormat="1" applyFill="1" applyBorder="1" applyAlignment="1">
      <alignment horizontal="center"/>
    </xf>
    <xf numFmtId="1" fontId="2" fillId="2" borderId="14" xfId="1" applyNumberFormat="1" applyFill="1" applyBorder="1" applyAlignment="1">
      <alignment horizontal="center"/>
    </xf>
    <xf numFmtId="1" fontId="2" fillId="2" borderId="15" xfId="1" applyNumberFormat="1" applyFill="1" applyBorder="1" applyAlignment="1">
      <alignment horizontal="center"/>
    </xf>
    <xf numFmtId="1" fontId="2" fillId="2" borderId="16" xfId="1" applyNumberFormat="1" applyFill="1" applyBorder="1" applyAlignment="1">
      <alignment horizontal="center"/>
    </xf>
    <xf numFmtId="1" fontId="2" fillId="2" borderId="17" xfId="1" applyNumberFormat="1" applyFill="1" applyBorder="1" applyAlignment="1">
      <alignment horizontal="center"/>
    </xf>
    <xf numFmtId="1" fontId="2" fillId="2" borderId="12" xfId="1" applyNumberFormat="1" applyFill="1" applyBorder="1" applyAlignment="1">
      <alignment horizontal="center"/>
    </xf>
    <xf numFmtId="1" fontId="2" fillId="2" borderId="10" xfId="1" applyNumberFormat="1" applyFill="1" applyBorder="1" applyAlignment="1">
      <alignment horizontal="center"/>
    </xf>
    <xf numFmtId="1" fontId="2" fillId="2" borderId="11" xfId="1" applyNumberFormat="1" applyFill="1" applyBorder="1" applyAlignment="1">
      <alignment horizontal="center"/>
    </xf>
    <xf numFmtId="0" fontId="2" fillId="2" borderId="14" xfId="1" applyFill="1" applyBorder="1" applyAlignment="1">
      <alignment horizontal="center"/>
    </xf>
    <xf numFmtId="0" fontId="2" fillId="2" borderId="15" xfId="1" applyFill="1" applyBorder="1" applyAlignment="1">
      <alignment horizontal="center"/>
    </xf>
    <xf numFmtId="0" fontId="2" fillId="2" borderId="16" xfId="1" applyFill="1" applyBorder="1" applyAlignment="1">
      <alignment horizontal="center"/>
    </xf>
    <xf numFmtId="0" fontId="2" fillId="2" borderId="0" xfId="1" applyFill="1" applyBorder="1" applyAlignment="1">
      <alignment horizontal="center"/>
    </xf>
    <xf numFmtId="0" fontId="2" fillId="2" borderId="17" xfId="1" applyFill="1" applyBorder="1" applyAlignment="1">
      <alignment horizontal="center"/>
    </xf>
    <xf numFmtId="0" fontId="2" fillId="2" borderId="12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18" xfId="1" applyFont="1" applyFill="1" applyBorder="1" applyAlignment="1">
      <alignment horizontal="right"/>
    </xf>
    <xf numFmtId="0" fontId="2" fillId="2" borderId="19" xfId="1" applyFill="1" applyBorder="1" applyAlignment="1">
      <alignment horizontal="center"/>
    </xf>
    <xf numFmtId="1" fontId="2" fillId="2" borderId="20" xfId="1" applyNumberFormat="1" applyFill="1" applyBorder="1" applyAlignment="1">
      <alignment horizontal="center"/>
    </xf>
    <xf numFmtId="1" fontId="2" fillId="2" borderId="22" xfId="1" applyNumberFormat="1" applyFill="1" applyBorder="1" applyAlignment="1">
      <alignment horizontal="center"/>
    </xf>
    <xf numFmtId="0" fontId="4" fillId="2" borderId="21" xfId="1" applyFont="1" applyFill="1" applyBorder="1" applyAlignment="1">
      <alignment textRotation="90"/>
    </xf>
    <xf numFmtId="0" fontId="2" fillId="2" borderId="18" xfId="1" applyFill="1" applyBorder="1" applyAlignment="1">
      <alignment horizontal="center"/>
    </xf>
    <xf numFmtId="0" fontId="2" fillId="2" borderId="21" xfId="1" applyFill="1" applyBorder="1" applyAlignment="1">
      <alignment horizontal="center"/>
    </xf>
    <xf numFmtId="0" fontId="2" fillId="2" borderId="23" xfId="1" applyFill="1" applyBorder="1" applyAlignment="1">
      <alignment horizontal="center"/>
    </xf>
    <xf numFmtId="1" fontId="2" fillId="2" borderId="24" xfId="1" applyNumberFormat="1" applyFill="1" applyBorder="1" applyAlignment="1">
      <alignment horizontal="center"/>
    </xf>
    <xf numFmtId="0" fontId="2" fillId="2" borderId="24" xfId="1" applyFill="1" applyBorder="1" applyAlignment="1">
      <alignment horizontal="center"/>
    </xf>
    <xf numFmtId="0" fontId="2" fillId="2" borderId="22" xfId="1" applyFill="1" applyBorder="1" applyAlignment="1">
      <alignment horizontal="center"/>
    </xf>
    <xf numFmtId="0" fontId="2" fillId="0" borderId="25" xfId="1" applyBorder="1"/>
    <xf numFmtId="14" fontId="3" fillId="0" borderId="26" xfId="1" applyNumberFormat="1" applyFont="1" applyBorder="1"/>
    <xf numFmtId="0" fontId="3" fillId="0" borderId="26" xfId="1" applyFont="1" applyBorder="1" applyAlignment="1">
      <alignment horizontal="right"/>
    </xf>
    <xf numFmtId="0" fontId="3" fillId="0" borderId="27" xfId="1" applyFont="1" applyBorder="1" applyAlignment="1">
      <alignment horizontal="right"/>
    </xf>
    <xf numFmtId="0" fontId="3" fillId="0" borderId="28" xfId="1" applyFont="1" applyBorder="1"/>
    <xf numFmtId="164" fontId="2" fillId="0" borderId="29" xfId="1" applyNumberFormat="1" applyBorder="1"/>
    <xf numFmtId="0" fontId="2" fillId="0" borderId="29" xfId="1" applyBorder="1"/>
    <xf numFmtId="1" fontId="2" fillId="0" borderId="30" xfId="1" applyNumberFormat="1" applyBorder="1"/>
    <xf numFmtId="0" fontId="3" fillId="0" borderId="31" xfId="1" applyFont="1" applyBorder="1"/>
    <xf numFmtId="0" fontId="2" fillId="0" borderId="32" xfId="1" applyBorder="1"/>
    <xf numFmtId="164" fontId="2" fillId="0" borderId="32" xfId="1" applyNumberFormat="1" applyBorder="1"/>
    <xf numFmtId="1" fontId="2" fillId="0" borderId="33" xfId="1" applyNumberFormat="1" applyBorder="1"/>
  </cellXfs>
  <cellStyles count="4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opLeftCell="A58" workbookViewId="0">
      <selection activeCell="Q37" sqref="Q37"/>
    </sheetView>
  </sheetViews>
  <sheetFormatPr defaultColWidth="12.42578125" defaultRowHeight="15.75" x14ac:dyDescent="0.25"/>
  <cols>
    <col min="1" max="1" width="12.42578125" style="3"/>
    <col min="2" max="2" width="16.7109375" style="22" bestFit="1" customWidth="1"/>
    <col min="3" max="3" width="4.7109375" style="3" customWidth="1"/>
    <col min="4" max="4" width="6.140625" style="3" bestFit="1" customWidth="1"/>
    <col min="5" max="10" width="4.7109375" style="3" bestFit="1" customWidth="1"/>
    <col min="11" max="11" width="4.7109375" style="1" customWidth="1"/>
    <col min="12" max="16384" width="12.42578125" style="3"/>
  </cols>
  <sheetData>
    <row r="1" spans="1:1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1" ht="31.5" thickBot="1" x14ac:dyDescent="0.3">
      <c r="A2" s="1"/>
      <c r="B2" s="4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  <c r="K2" s="8"/>
    </row>
    <row r="3" spans="1:11" x14ac:dyDescent="0.25">
      <c r="A3" s="1"/>
      <c r="B3" s="9" t="s">
        <v>9</v>
      </c>
      <c r="C3" s="11" t="s">
        <v>10</v>
      </c>
      <c r="D3" s="12" t="s">
        <v>11</v>
      </c>
      <c r="E3" s="13" t="s">
        <v>12</v>
      </c>
      <c r="F3" s="14" t="s">
        <v>10</v>
      </c>
      <c r="G3" s="13" t="s">
        <v>13</v>
      </c>
      <c r="H3" s="13" t="s">
        <v>14</v>
      </c>
      <c r="I3" s="13" t="s">
        <v>13</v>
      </c>
      <c r="J3" s="15" t="s">
        <v>15</v>
      </c>
      <c r="K3" s="16"/>
    </row>
    <row r="4" spans="1:11" x14ac:dyDescent="0.25">
      <c r="A4" s="1"/>
      <c r="B4" s="17" t="s">
        <v>17</v>
      </c>
      <c r="C4" s="11" t="s">
        <v>10</v>
      </c>
      <c r="D4" s="12" t="s">
        <v>11</v>
      </c>
      <c r="E4" s="13" t="s">
        <v>18</v>
      </c>
      <c r="F4" s="14" t="s">
        <v>10</v>
      </c>
      <c r="G4" s="13" t="s">
        <v>14</v>
      </c>
      <c r="H4" s="18" t="s">
        <v>10</v>
      </c>
      <c r="I4" s="13" t="s">
        <v>19</v>
      </c>
      <c r="J4" s="15" t="s">
        <v>20</v>
      </c>
      <c r="K4" s="16"/>
    </row>
    <row r="5" spans="1:11" x14ac:dyDescent="0.25">
      <c r="A5" s="1"/>
      <c r="B5" s="17" t="s">
        <v>22</v>
      </c>
      <c r="C5" s="20" t="s">
        <v>20</v>
      </c>
      <c r="D5" s="13" t="s">
        <v>23</v>
      </c>
      <c r="E5" s="13" t="s">
        <v>15</v>
      </c>
      <c r="F5" s="14" t="s">
        <v>10</v>
      </c>
      <c r="G5" s="13" t="s">
        <v>13</v>
      </c>
      <c r="H5" s="13" t="s">
        <v>20</v>
      </c>
      <c r="I5" s="13" t="s">
        <v>12</v>
      </c>
      <c r="J5" s="15" t="s">
        <v>20</v>
      </c>
      <c r="K5" s="16"/>
    </row>
    <row r="6" spans="1:11" x14ac:dyDescent="0.25">
      <c r="A6" s="1"/>
      <c r="B6" s="17" t="s">
        <v>25</v>
      </c>
      <c r="C6" s="11" t="s">
        <v>10</v>
      </c>
      <c r="D6" s="13" t="s">
        <v>23</v>
      </c>
      <c r="E6" s="13" t="s">
        <v>13</v>
      </c>
      <c r="F6" s="12" t="s">
        <v>26</v>
      </c>
      <c r="G6" s="13" t="s">
        <v>27</v>
      </c>
      <c r="H6" s="13" t="s">
        <v>18</v>
      </c>
      <c r="I6" s="12" t="s">
        <v>18</v>
      </c>
      <c r="J6" s="15" t="s">
        <v>14</v>
      </c>
      <c r="K6" s="16"/>
    </row>
    <row r="7" spans="1:11" x14ac:dyDescent="0.25">
      <c r="A7" s="1"/>
      <c r="B7" s="17" t="s">
        <v>29</v>
      </c>
      <c r="C7" s="11" t="s">
        <v>10</v>
      </c>
      <c r="D7" s="13" t="s">
        <v>23</v>
      </c>
      <c r="E7" s="13" t="s">
        <v>15</v>
      </c>
      <c r="F7" s="12" t="s">
        <v>26</v>
      </c>
      <c r="G7" s="13" t="s">
        <v>30</v>
      </c>
      <c r="H7" s="13" t="s">
        <v>20</v>
      </c>
      <c r="I7" s="13" t="s">
        <v>12</v>
      </c>
      <c r="J7" s="15" t="s">
        <v>20</v>
      </c>
      <c r="K7" s="16"/>
    </row>
    <row r="8" spans="1:11" x14ac:dyDescent="0.25">
      <c r="A8" s="1"/>
      <c r="B8" s="17" t="s">
        <v>32</v>
      </c>
      <c r="C8" s="11" t="s">
        <v>10</v>
      </c>
      <c r="D8" s="13" t="s">
        <v>10</v>
      </c>
      <c r="E8" s="13" t="s">
        <v>18</v>
      </c>
      <c r="F8" s="13" t="s">
        <v>11</v>
      </c>
      <c r="G8" s="13" t="s">
        <v>33</v>
      </c>
      <c r="H8" s="13" t="s">
        <v>14</v>
      </c>
      <c r="I8" s="13" t="s">
        <v>19</v>
      </c>
      <c r="J8" s="15" t="s">
        <v>20</v>
      </c>
      <c r="K8" s="16"/>
    </row>
    <row r="9" spans="1:11" x14ac:dyDescent="0.25">
      <c r="A9" s="1"/>
      <c r="B9" s="17" t="s">
        <v>34</v>
      </c>
      <c r="C9" s="20" t="s">
        <v>26</v>
      </c>
      <c r="D9" s="12" t="s">
        <v>12</v>
      </c>
      <c r="E9" s="13" t="s">
        <v>15</v>
      </c>
      <c r="F9" s="12" t="s">
        <v>26</v>
      </c>
      <c r="G9" s="13" t="s">
        <v>14</v>
      </c>
      <c r="H9" s="13" t="s">
        <v>18</v>
      </c>
      <c r="I9" s="12" t="s">
        <v>18</v>
      </c>
      <c r="J9" s="15" t="s">
        <v>20</v>
      </c>
      <c r="K9" s="16"/>
    </row>
    <row r="10" spans="1:11" x14ac:dyDescent="0.25">
      <c r="A10" s="1"/>
      <c r="B10" s="17" t="s">
        <v>35</v>
      </c>
      <c r="C10" s="11" t="s">
        <v>10</v>
      </c>
      <c r="D10" s="13" t="s">
        <v>13</v>
      </c>
      <c r="E10" s="13" t="s">
        <v>18</v>
      </c>
      <c r="F10" s="12" t="s">
        <v>10</v>
      </c>
      <c r="G10" s="13" t="s">
        <v>36</v>
      </c>
      <c r="H10" s="13" t="s">
        <v>18</v>
      </c>
      <c r="I10" s="13" t="s">
        <v>15</v>
      </c>
      <c r="J10" s="21" t="s">
        <v>19</v>
      </c>
      <c r="K10" s="16"/>
    </row>
    <row r="11" spans="1:11" x14ac:dyDescent="0.25">
      <c r="A11" s="1"/>
      <c r="B11" s="17" t="s">
        <v>37</v>
      </c>
      <c r="C11" s="11" t="s">
        <v>10</v>
      </c>
      <c r="D11" s="13" t="s">
        <v>13</v>
      </c>
      <c r="E11" s="13" t="s">
        <v>15</v>
      </c>
      <c r="F11" s="14" t="s">
        <v>10</v>
      </c>
      <c r="G11" s="13" t="s">
        <v>13</v>
      </c>
      <c r="H11" s="13" t="s">
        <v>20</v>
      </c>
      <c r="I11" s="13" t="s">
        <v>13</v>
      </c>
      <c r="J11" s="15" t="s">
        <v>15</v>
      </c>
      <c r="K11" s="16"/>
    </row>
    <row r="12" spans="1:11" x14ac:dyDescent="0.25">
      <c r="A12" s="1"/>
      <c r="B12" s="17" t="s">
        <v>38</v>
      </c>
      <c r="C12" s="11" t="s">
        <v>10</v>
      </c>
      <c r="D12" s="13" t="s">
        <v>13</v>
      </c>
      <c r="E12" s="13" t="s">
        <v>15</v>
      </c>
      <c r="F12" s="12" t="s">
        <v>10</v>
      </c>
      <c r="G12" s="13" t="s">
        <v>36</v>
      </c>
      <c r="H12" s="13" t="s">
        <v>10</v>
      </c>
      <c r="I12" s="13" t="s">
        <v>12</v>
      </c>
      <c r="J12" s="21" t="s">
        <v>19</v>
      </c>
      <c r="K12" s="16"/>
    </row>
    <row r="13" spans="1:11" x14ac:dyDescent="0.25">
      <c r="A13" s="1"/>
      <c r="B13" s="17" t="s">
        <v>39</v>
      </c>
      <c r="C13" s="20" t="s">
        <v>26</v>
      </c>
      <c r="D13" s="13" t="s">
        <v>13</v>
      </c>
      <c r="E13" s="13" t="s">
        <v>26</v>
      </c>
      <c r="F13" s="13" t="s">
        <v>20</v>
      </c>
      <c r="G13" s="13" t="s">
        <v>14</v>
      </c>
      <c r="H13" s="13" t="s">
        <v>19</v>
      </c>
      <c r="I13" s="13" t="s">
        <v>26</v>
      </c>
      <c r="J13" s="21" t="s">
        <v>19</v>
      </c>
      <c r="K13" s="16"/>
    </row>
    <row r="14" spans="1:11" x14ac:dyDescent="0.25">
      <c r="A14" s="1"/>
      <c r="B14" s="17" t="s">
        <v>40</v>
      </c>
      <c r="C14" s="11" t="s">
        <v>10</v>
      </c>
      <c r="D14" s="13" t="s">
        <v>13</v>
      </c>
      <c r="E14" s="13" t="s">
        <v>15</v>
      </c>
      <c r="F14" s="12" t="s">
        <v>26</v>
      </c>
      <c r="G14" s="13" t="s">
        <v>33</v>
      </c>
      <c r="H14" s="13" t="s">
        <v>14</v>
      </c>
      <c r="I14" s="12" t="s">
        <v>18</v>
      </c>
      <c r="J14" s="21" t="s">
        <v>19</v>
      </c>
      <c r="K14" s="16"/>
    </row>
    <row r="15" spans="1:11" x14ac:dyDescent="0.25">
      <c r="A15" s="1"/>
      <c r="B15" s="17" t="s">
        <v>41</v>
      </c>
      <c r="C15" s="11" t="s">
        <v>10</v>
      </c>
      <c r="D15" s="12" t="s">
        <v>12</v>
      </c>
      <c r="E15" s="13" t="s">
        <v>19</v>
      </c>
      <c r="F15" s="12" t="s">
        <v>26</v>
      </c>
      <c r="G15" s="13" t="s">
        <v>11</v>
      </c>
      <c r="H15" s="13" t="s">
        <v>13</v>
      </c>
      <c r="I15" s="12" t="s">
        <v>18</v>
      </c>
      <c r="J15" s="15" t="s">
        <v>15</v>
      </c>
      <c r="K15" s="16"/>
    </row>
    <row r="16" spans="1:11" x14ac:dyDescent="0.25">
      <c r="A16" s="1"/>
      <c r="B16" s="17" t="s">
        <v>42</v>
      </c>
      <c r="C16" s="11" t="s">
        <v>10</v>
      </c>
      <c r="D16" s="12" t="s">
        <v>11</v>
      </c>
      <c r="E16" s="13" t="s">
        <v>19</v>
      </c>
      <c r="F16" s="12" t="s">
        <v>26</v>
      </c>
      <c r="G16" s="13" t="s">
        <v>43</v>
      </c>
      <c r="H16" s="13" t="s">
        <v>44</v>
      </c>
      <c r="I16" s="13" t="s">
        <v>23</v>
      </c>
      <c r="J16" s="15" t="s">
        <v>15</v>
      </c>
      <c r="K16" s="16"/>
    </row>
    <row r="17" spans="1:11" x14ac:dyDescent="0.25">
      <c r="A17" s="1"/>
      <c r="B17" s="17" t="s">
        <v>45</v>
      </c>
      <c r="C17" s="11" t="s">
        <v>10</v>
      </c>
      <c r="D17" s="13" t="s">
        <v>23</v>
      </c>
      <c r="E17" s="13" t="s">
        <v>18</v>
      </c>
      <c r="F17" s="12" t="s">
        <v>26</v>
      </c>
      <c r="G17" s="13" t="s">
        <v>36</v>
      </c>
      <c r="H17" s="13" t="s">
        <v>44</v>
      </c>
      <c r="I17" s="12" t="s">
        <v>18</v>
      </c>
      <c r="J17" s="15" t="s">
        <v>10</v>
      </c>
      <c r="K17" s="16"/>
    </row>
    <row r="18" spans="1:11" x14ac:dyDescent="0.25">
      <c r="A18" s="1"/>
      <c r="B18" s="17" t="s">
        <v>46</v>
      </c>
      <c r="C18" s="20" t="s">
        <v>26</v>
      </c>
      <c r="D18" s="12" t="s">
        <v>11</v>
      </c>
      <c r="E18" s="13" t="s">
        <v>13</v>
      </c>
      <c r="F18" s="14" t="s">
        <v>10</v>
      </c>
      <c r="G18" s="13" t="s">
        <v>36</v>
      </c>
      <c r="H18" s="13" t="s">
        <v>20</v>
      </c>
      <c r="I18" s="13" t="s">
        <v>13</v>
      </c>
      <c r="J18" s="15" t="s">
        <v>20</v>
      </c>
      <c r="K18" s="16"/>
    </row>
    <row r="19" spans="1:11" x14ac:dyDescent="0.25">
      <c r="A19" s="1"/>
      <c r="B19" s="17" t="s">
        <v>47</v>
      </c>
      <c r="C19" s="11" t="s">
        <v>10</v>
      </c>
      <c r="D19" s="12" t="s">
        <v>11</v>
      </c>
      <c r="E19" s="13" t="s">
        <v>19</v>
      </c>
      <c r="F19" s="13" t="s">
        <v>11</v>
      </c>
      <c r="G19" s="18" t="s">
        <v>48</v>
      </c>
      <c r="H19" s="13" t="s">
        <v>14</v>
      </c>
      <c r="I19" s="12" t="s">
        <v>18</v>
      </c>
      <c r="J19" s="15" t="s">
        <v>11</v>
      </c>
      <c r="K19" s="16"/>
    </row>
    <row r="20" spans="1:11" x14ac:dyDescent="0.25">
      <c r="A20" s="1"/>
      <c r="B20" s="17" t="s">
        <v>49</v>
      </c>
      <c r="C20" s="11" t="s">
        <v>10</v>
      </c>
      <c r="D20" s="12" t="s">
        <v>12</v>
      </c>
      <c r="E20" s="13" t="s">
        <v>19</v>
      </c>
      <c r="F20" s="12" t="s">
        <v>26</v>
      </c>
      <c r="G20" s="13" t="s">
        <v>43</v>
      </c>
      <c r="H20" s="13" t="s">
        <v>44</v>
      </c>
      <c r="I20" s="13" t="s">
        <v>12</v>
      </c>
      <c r="J20" s="21" t="s">
        <v>19</v>
      </c>
      <c r="K20" s="16"/>
    </row>
    <row r="21" spans="1:11" x14ac:dyDescent="0.25">
      <c r="A21" s="1"/>
      <c r="B21" s="17" t="s">
        <v>50</v>
      </c>
      <c r="C21" s="11" t="s">
        <v>10</v>
      </c>
      <c r="D21" s="12" t="s">
        <v>11</v>
      </c>
      <c r="E21" s="13" t="s">
        <v>19</v>
      </c>
      <c r="F21" s="12" t="s">
        <v>10</v>
      </c>
      <c r="G21" s="13" t="s">
        <v>14</v>
      </c>
      <c r="H21" s="13" t="s">
        <v>26</v>
      </c>
      <c r="I21" s="12" t="s">
        <v>18</v>
      </c>
      <c r="J21" s="15" t="s">
        <v>11</v>
      </c>
      <c r="K21" s="16"/>
    </row>
    <row r="22" spans="1:11" x14ac:dyDescent="0.25">
      <c r="A22" s="1"/>
      <c r="B22" s="17" t="s">
        <v>51</v>
      </c>
      <c r="C22" s="11" t="s">
        <v>10</v>
      </c>
      <c r="D22" s="12" t="s">
        <v>12</v>
      </c>
      <c r="E22" s="13" t="s">
        <v>26</v>
      </c>
      <c r="F22" s="12" t="s">
        <v>26</v>
      </c>
      <c r="G22" s="13" t="s">
        <v>27</v>
      </c>
      <c r="H22" s="13" t="s">
        <v>20</v>
      </c>
      <c r="I22" s="13" t="s">
        <v>12</v>
      </c>
      <c r="J22" s="15" t="s">
        <v>12</v>
      </c>
      <c r="K22" s="16"/>
    </row>
    <row r="23" spans="1:11" x14ac:dyDescent="0.25">
      <c r="A23" s="1"/>
      <c r="B23" s="17" t="s">
        <v>52</v>
      </c>
      <c r="C23" s="11" t="s">
        <v>10</v>
      </c>
      <c r="D23" s="13" t="s">
        <v>13</v>
      </c>
      <c r="E23" s="13" t="s">
        <v>15</v>
      </c>
      <c r="F23" s="14" t="s">
        <v>10</v>
      </c>
      <c r="G23" s="13" t="s">
        <v>48</v>
      </c>
      <c r="H23" s="13" t="s">
        <v>14</v>
      </c>
      <c r="I23" s="13" t="s">
        <v>12</v>
      </c>
      <c r="J23" s="21" t="s">
        <v>19</v>
      </c>
      <c r="K23" s="16"/>
    </row>
    <row r="24" spans="1:11" x14ac:dyDescent="0.25">
      <c r="A24" s="1"/>
      <c r="B24" s="17" t="s">
        <v>53</v>
      </c>
      <c r="C24" s="11" t="s">
        <v>10</v>
      </c>
      <c r="D24" s="13" t="s">
        <v>13</v>
      </c>
      <c r="E24" s="13" t="s">
        <v>19</v>
      </c>
      <c r="F24" s="12" t="s">
        <v>26</v>
      </c>
      <c r="G24" s="13" t="s">
        <v>11</v>
      </c>
      <c r="H24" s="13" t="s">
        <v>13</v>
      </c>
      <c r="I24" s="12" t="s">
        <v>18</v>
      </c>
      <c r="J24" s="15" t="s">
        <v>26</v>
      </c>
      <c r="K24" s="16"/>
    </row>
    <row r="25" spans="1:11" x14ac:dyDescent="0.25">
      <c r="A25" s="1"/>
      <c r="B25" s="17" t="s">
        <v>54</v>
      </c>
      <c r="C25" s="20" t="s">
        <v>26</v>
      </c>
      <c r="D25" s="12" t="s">
        <v>12</v>
      </c>
      <c r="E25" s="13" t="s">
        <v>20</v>
      </c>
      <c r="F25" s="12" t="s">
        <v>26</v>
      </c>
      <c r="G25" s="13" t="s">
        <v>48</v>
      </c>
      <c r="H25" s="13" t="s">
        <v>23</v>
      </c>
      <c r="I25" s="13" t="s">
        <v>44</v>
      </c>
      <c r="J25" s="21" t="s">
        <v>19</v>
      </c>
      <c r="K25" s="16"/>
    </row>
    <row r="26" spans="1:11" x14ac:dyDescent="0.25">
      <c r="A26" s="1"/>
      <c r="B26" s="17" t="s">
        <v>55</v>
      </c>
      <c r="C26" s="20" t="s">
        <v>26</v>
      </c>
      <c r="D26" s="12" t="s">
        <v>11</v>
      </c>
      <c r="E26" s="13" t="s">
        <v>19</v>
      </c>
      <c r="F26" s="12" t="s">
        <v>26</v>
      </c>
      <c r="G26" s="13" t="s">
        <v>13</v>
      </c>
      <c r="H26" s="13" t="s">
        <v>14</v>
      </c>
      <c r="I26" s="12" t="s">
        <v>18</v>
      </c>
      <c r="J26" s="15" t="s">
        <v>15</v>
      </c>
      <c r="K26" s="16"/>
    </row>
    <row r="27" spans="1:11" x14ac:dyDescent="0.25">
      <c r="A27" s="1"/>
      <c r="B27" s="17" t="s">
        <v>56</v>
      </c>
      <c r="C27" s="11" t="s">
        <v>10</v>
      </c>
      <c r="D27" s="12" t="s">
        <v>12</v>
      </c>
      <c r="E27" s="13" t="s">
        <v>26</v>
      </c>
      <c r="F27" s="12" t="s">
        <v>26</v>
      </c>
      <c r="G27" s="13" t="s">
        <v>13</v>
      </c>
      <c r="H27" s="13" t="s">
        <v>23</v>
      </c>
      <c r="I27" s="13" t="s">
        <v>12</v>
      </c>
      <c r="J27" s="15" t="s">
        <v>26</v>
      </c>
      <c r="K27" s="16"/>
    </row>
    <row r="28" spans="1:11" x14ac:dyDescent="0.25">
      <c r="A28" s="1"/>
      <c r="B28" s="17" t="s">
        <v>57</v>
      </c>
      <c r="C28" s="11" t="s">
        <v>10</v>
      </c>
      <c r="D28" s="12" t="s">
        <v>12</v>
      </c>
      <c r="E28" s="13" t="s">
        <v>20</v>
      </c>
      <c r="F28" s="12" t="s">
        <v>10</v>
      </c>
      <c r="G28" s="13" t="s">
        <v>33</v>
      </c>
      <c r="H28" s="13" t="s">
        <v>18</v>
      </c>
      <c r="I28" s="13" t="s">
        <v>13</v>
      </c>
      <c r="J28" s="15" t="s">
        <v>15</v>
      </c>
      <c r="K28" s="16"/>
    </row>
    <row r="29" spans="1:11" x14ac:dyDescent="0.25">
      <c r="A29" s="1"/>
      <c r="B29" s="17" t="s">
        <v>58</v>
      </c>
      <c r="C29" s="11" t="s">
        <v>10</v>
      </c>
      <c r="D29" s="12" t="s">
        <v>12</v>
      </c>
      <c r="E29" s="13" t="s">
        <v>20</v>
      </c>
      <c r="F29" s="12" t="s">
        <v>10</v>
      </c>
      <c r="G29" s="13" t="s">
        <v>36</v>
      </c>
      <c r="H29" s="13" t="s">
        <v>19</v>
      </c>
      <c r="I29" s="13" t="s">
        <v>13</v>
      </c>
      <c r="J29" s="15" t="s">
        <v>23</v>
      </c>
      <c r="K29" s="16"/>
    </row>
    <row r="30" spans="1:11" x14ac:dyDescent="0.25">
      <c r="A30" s="1"/>
      <c r="B30" s="17" t="s">
        <v>59</v>
      </c>
      <c r="C30" s="20" t="s">
        <v>26</v>
      </c>
      <c r="D30" s="13" t="s">
        <v>23</v>
      </c>
      <c r="E30" s="13" t="s">
        <v>44</v>
      </c>
      <c r="F30" s="12" t="s">
        <v>26</v>
      </c>
      <c r="G30" s="13" t="s">
        <v>33</v>
      </c>
      <c r="H30" s="13" t="s">
        <v>14</v>
      </c>
      <c r="I30" s="13" t="s">
        <v>13</v>
      </c>
      <c r="J30" s="15" t="s">
        <v>15</v>
      </c>
      <c r="K30" s="16"/>
    </row>
    <row r="31" spans="1:11" x14ac:dyDescent="0.25">
      <c r="A31" s="1"/>
      <c r="B31" s="17" t="s">
        <v>60</v>
      </c>
      <c r="C31" s="11" t="s">
        <v>10</v>
      </c>
      <c r="D31" s="12" t="s">
        <v>11</v>
      </c>
      <c r="E31" s="13" t="s">
        <v>44</v>
      </c>
      <c r="F31" s="13" t="s">
        <v>11</v>
      </c>
      <c r="G31" s="13" t="s">
        <v>15</v>
      </c>
      <c r="H31" s="13" t="s">
        <v>11</v>
      </c>
      <c r="I31" s="13" t="s">
        <v>11</v>
      </c>
      <c r="J31" s="21" t="s">
        <v>19</v>
      </c>
      <c r="K31" s="16"/>
    </row>
    <row r="32" spans="1:11" x14ac:dyDescent="0.25">
      <c r="A32" s="1"/>
      <c r="B32" s="17" t="s">
        <v>61</v>
      </c>
      <c r="C32" s="20" t="s">
        <v>26</v>
      </c>
      <c r="D32" s="12" t="s">
        <v>11</v>
      </c>
      <c r="E32" s="18" t="s">
        <v>10</v>
      </c>
      <c r="F32" s="12" t="s">
        <v>26</v>
      </c>
      <c r="G32" s="13" t="s">
        <v>48</v>
      </c>
      <c r="H32" s="18" t="s">
        <v>10</v>
      </c>
      <c r="I32" s="12" t="s">
        <v>18</v>
      </c>
      <c r="J32" s="24" t="s">
        <v>10</v>
      </c>
      <c r="K32" s="16"/>
    </row>
    <row r="33" spans="1:11" x14ac:dyDescent="0.25">
      <c r="A33" s="1"/>
      <c r="B33" s="23" t="s">
        <v>62</v>
      </c>
      <c r="C33" s="27" t="s">
        <v>23</v>
      </c>
      <c r="D33" s="25" t="s">
        <v>11</v>
      </c>
      <c r="E33" s="25" t="s">
        <v>20</v>
      </c>
      <c r="F33" s="25" t="s">
        <v>48</v>
      </c>
      <c r="G33" s="25" t="s">
        <v>43</v>
      </c>
      <c r="H33" s="25" t="s">
        <v>23</v>
      </c>
      <c r="I33" s="25" t="s">
        <v>14</v>
      </c>
      <c r="J33" s="26" t="s">
        <v>26</v>
      </c>
      <c r="K33" s="16"/>
    </row>
    <row r="34" spans="1:11" x14ac:dyDescent="0.25">
      <c r="A34" s="1"/>
      <c r="B34" s="19"/>
      <c r="C34" s="13"/>
      <c r="D34" s="13"/>
      <c r="E34" s="13"/>
      <c r="F34" s="13"/>
      <c r="G34" s="13"/>
      <c r="H34" s="13"/>
      <c r="I34" s="13"/>
      <c r="J34" s="13"/>
      <c r="K34" s="16"/>
    </row>
    <row r="35" spans="1:11" x14ac:dyDescent="0.25">
      <c r="A35" s="1"/>
      <c r="B35" s="10"/>
      <c r="C35" s="28"/>
      <c r="D35" s="29"/>
      <c r="E35" s="28"/>
      <c r="F35" s="28"/>
      <c r="G35" s="28"/>
      <c r="H35" s="28"/>
      <c r="I35" s="28"/>
      <c r="J35" s="28"/>
      <c r="K35" s="28"/>
    </row>
    <row r="36" spans="1:11" x14ac:dyDescent="0.25">
      <c r="A36" s="1"/>
      <c r="B36" s="30"/>
      <c r="C36" s="30" t="s">
        <v>66</v>
      </c>
      <c r="D36" s="29"/>
      <c r="E36" s="28"/>
      <c r="F36" s="28"/>
      <c r="G36" s="28"/>
      <c r="H36" s="28"/>
      <c r="I36" s="28"/>
      <c r="J36" s="28"/>
      <c r="K36" s="28"/>
    </row>
    <row r="37" spans="1:11" x14ac:dyDescent="0.25">
      <c r="A37" s="1"/>
      <c r="B37" s="19" t="s">
        <v>20</v>
      </c>
      <c r="C37" s="34">
        <f t="shared" ref="C37:J37" si="0">COUNTIF(C$3:C$33,"H")</f>
        <v>1</v>
      </c>
      <c r="D37" s="35">
        <f t="shared" si="0"/>
        <v>0</v>
      </c>
      <c r="E37" s="35">
        <f t="shared" si="0"/>
        <v>4</v>
      </c>
      <c r="F37" s="35">
        <f t="shared" si="0"/>
        <v>1</v>
      </c>
      <c r="G37" s="35">
        <f t="shared" si="0"/>
        <v>0</v>
      </c>
      <c r="H37" s="35">
        <f t="shared" si="0"/>
        <v>5</v>
      </c>
      <c r="I37" s="35">
        <f t="shared" si="0"/>
        <v>0</v>
      </c>
      <c r="J37" s="36">
        <f t="shared" si="0"/>
        <v>6</v>
      </c>
      <c r="K37" s="31"/>
    </row>
    <row r="38" spans="1:11" x14ac:dyDescent="0.25">
      <c r="A38" s="1"/>
      <c r="B38" s="19" t="s">
        <v>15</v>
      </c>
      <c r="C38" s="37">
        <f t="shared" ref="C38:J38" si="1">COUNTIF(C$3:C$33,"G")</f>
        <v>0</v>
      </c>
      <c r="D38" s="28">
        <f t="shared" si="1"/>
        <v>0</v>
      </c>
      <c r="E38" s="28">
        <f t="shared" si="1"/>
        <v>7</v>
      </c>
      <c r="F38" s="28">
        <f t="shared" si="1"/>
        <v>0</v>
      </c>
      <c r="G38" s="28">
        <f t="shared" si="1"/>
        <v>1</v>
      </c>
      <c r="H38" s="28">
        <f t="shared" si="1"/>
        <v>0</v>
      </c>
      <c r="I38" s="28">
        <f t="shared" si="1"/>
        <v>1</v>
      </c>
      <c r="J38" s="38">
        <f t="shared" si="1"/>
        <v>7</v>
      </c>
      <c r="K38" s="29"/>
    </row>
    <row r="39" spans="1:11" x14ac:dyDescent="0.25">
      <c r="A39" s="1"/>
      <c r="B39" s="19" t="s">
        <v>13</v>
      </c>
      <c r="C39" s="37">
        <f t="shared" ref="C39:J39" si="2">COUNTIF(C$3:C$33,"V")</f>
        <v>0</v>
      </c>
      <c r="D39" s="28">
        <f t="shared" si="2"/>
        <v>7</v>
      </c>
      <c r="E39" s="28">
        <f t="shared" si="2"/>
        <v>2</v>
      </c>
      <c r="F39" s="28">
        <f t="shared" si="2"/>
        <v>0</v>
      </c>
      <c r="G39" s="28">
        <f t="shared" si="2"/>
        <v>5</v>
      </c>
      <c r="H39" s="28">
        <f t="shared" si="2"/>
        <v>2</v>
      </c>
      <c r="I39" s="28">
        <f t="shared" si="2"/>
        <v>6</v>
      </c>
      <c r="J39" s="38">
        <f t="shared" si="2"/>
        <v>0</v>
      </c>
      <c r="K39" s="29"/>
    </row>
    <row r="40" spans="1:11" x14ac:dyDescent="0.25">
      <c r="A40" s="1"/>
      <c r="B40" s="19" t="s">
        <v>19</v>
      </c>
      <c r="C40" s="37">
        <f t="shared" ref="C40:J40" si="3">COUNTIF(C$3:C$33,"D")</f>
        <v>0</v>
      </c>
      <c r="D40" s="28">
        <f t="shared" si="3"/>
        <v>0</v>
      </c>
      <c r="E40" s="28">
        <f t="shared" si="3"/>
        <v>7</v>
      </c>
      <c r="F40" s="28">
        <f t="shared" si="3"/>
        <v>0</v>
      </c>
      <c r="G40" s="28">
        <f t="shared" si="3"/>
        <v>0</v>
      </c>
      <c r="H40" s="28">
        <f t="shared" si="3"/>
        <v>2</v>
      </c>
      <c r="I40" s="28">
        <f t="shared" si="3"/>
        <v>2</v>
      </c>
      <c r="J40" s="38">
        <f t="shared" si="3"/>
        <v>8</v>
      </c>
      <c r="K40" s="29"/>
    </row>
    <row r="41" spans="1:11" x14ac:dyDescent="0.25">
      <c r="A41" s="1"/>
      <c r="B41" s="19" t="s">
        <v>26</v>
      </c>
      <c r="C41" s="37">
        <f t="shared" ref="C41:J41" si="4">COUNTIF(C$3:C$33,"F")</f>
        <v>7</v>
      </c>
      <c r="D41" s="28">
        <f t="shared" si="4"/>
        <v>0</v>
      </c>
      <c r="E41" s="28">
        <f t="shared" si="4"/>
        <v>3</v>
      </c>
      <c r="F41" s="28">
        <f t="shared" si="4"/>
        <v>15</v>
      </c>
      <c r="G41" s="28">
        <f t="shared" si="4"/>
        <v>0</v>
      </c>
      <c r="H41" s="28">
        <f t="shared" si="4"/>
        <v>1</v>
      </c>
      <c r="I41" s="28">
        <f t="shared" si="4"/>
        <v>1</v>
      </c>
      <c r="J41" s="38">
        <f t="shared" si="4"/>
        <v>3</v>
      </c>
      <c r="K41" s="29"/>
    </row>
    <row r="42" spans="1:11" x14ac:dyDescent="0.25">
      <c r="A42" s="1"/>
      <c r="B42" s="19" t="s">
        <v>10</v>
      </c>
      <c r="C42" s="37">
        <f t="shared" ref="C42:J42" si="5">COUNTIF(C$3:C$33,"Y")</f>
        <v>22</v>
      </c>
      <c r="D42" s="28">
        <f t="shared" si="5"/>
        <v>1</v>
      </c>
      <c r="E42" s="28">
        <f t="shared" si="5"/>
        <v>1</v>
      </c>
      <c r="F42" s="28">
        <f t="shared" si="5"/>
        <v>11</v>
      </c>
      <c r="G42" s="28">
        <f t="shared" si="5"/>
        <v>0</v>
      </c>
      <c r="H42" s="28">
        <f t="shared" si="5"/>
        <v>3</v>
      </c>
      <c r="I42" s="28">
        <f t="shared" si="5"/>
        <v>0</v>
      </c>
      <c r="J42" s="38">
        <f t="shared" si="5"/>
        <v>2</v>
      </c>
      <c r="K42" s="29"/>
    </row>
    <row r="43" spans="1:11" x14ac:dyDescent="0.25">
      <c r="A43" s="1"/>
      <c r="B43" s="19" t="s">
        <v>36</v>
      </c>
      <c r="C43" s="37">
        <f t="shared" ref="C43:J43" si="6">COUNTIF(C$3:C$33,"A")</f>
        <v>0</v>
      </c>
      <c r="D43" s="28">
        <f t="shared" si="6"/>
        <v>0</v>
      </c>
      <c r="E43" s="28">
        <f t="shared" si="6"/>
        <v>0</v>
      </c>
      <c r="F43" s="28">
        <f t="shared" si="6"/>
        <v>0</v>
      </c>
      <c r="G43" s="28">
        <f t="shared" si="6"/>
        <v>5</v>
      </c>
      <c r="H43" s="28">
        <f t="shared" si="6"/>
        <v>0</v>
      </c>
      <c r="I43" s="28">
        <f t="shared" si="6"/>
        <v>0</v>
      </c>
      <c r="J43" s="38">
        <f t="shared" si="6"/>
        <v>0</v>
      </c>
      <c r="K43" s="29"/>
    </row>
    <row r="44" spans="1:11" x14ac:dyDescent="0.25">
      <c r="A44" s="1"/>
      <c r="B44" s="19" t="s">
        <v>11</v>
      </c>
      <c r="C44" s="37">
        <f t="shared" ref="C44:J44" si="7">COUNTIF(C$3:C$33,"L")</f>
        <v>0</v>
      </c>
      <c r="D44" s="28">
        <f t="shared" si="7"/>
        <v>10</v>
      </c>
      <c r="E44" s="28">
        <f t="shared" si="7"/>
        <v>0</v>
      </c>
      <c r="F44" s="28">
        <f t="shared" si="7"/>
        <v>3</v>
      </c>
      <c r="G44" s="28">
        <f t="shared" si="7"/>
        <v>2</v>
      </c>
      <c r="H44" s="28">
        <f t="shared" si="7"/>
        <v>1</v>
      </c>
      <c r="I44" s="28">
        <f t="shared" si="7"/>
        <v>1</v>
      </c>
      <c r="J44" s="38">
        <f t="shared" si="7"/>
        <v>2</v>
      </c>
      <c r="K44" s="28"/>
    </row>
    <row r="45" spans="1:11" x14ac:dyDescent="0.25">
      <c r="A45" s="57" t="s">
        <v>67</v>
      </c>
      <c r="B45" s="19" t="s">
        <v>30</v>
      </c>
      <c r="C45" s="37">
        <f t="shared" ref="C45:J45" si="8">COUNTIF(C$3:C$33,"M")</f>
        <v>0</v>
      </c>
      <c r="D45" s="28">
        <f t="shared" si="8"/>
        <v>0</v>
      </c>
      <c r="E45" s="28">
        <f t="shared" si="8"/>
        <v>0</v>
      </c>
      <c r="F45" s="28">
        <f t="shared" si="8"/>
        <v>0</v>
      </c>
      <c r="G45" s="28">
        <f t="shared" si="8"/>
        <v>1</v>
      </c>
      <c r="H45" s="28">
        <f t="shared" si="8"/>
        <v>0</v>
      </c>
      <c r="I45" s="28">
        <f t="shared" si="8"/>
        <v>0</v>
      </c>
      <c r="J45" s="38">
        <f t="shared" si="8"/>
        <v>0</v>
      </c>
      <c r="K45" s="28"/>
    </row>
    <row r="46" spans="1:11" s="1" customFormat="1" x14ac:dyDescent="0.25">
      <c r="A46" s="57" t="s">
        <v>68</v>
      </c>
      <c r="B46" s="19" t="s">
        <v>44</v>
      </c>
      <c r="C46" s="37">
        <f t="shared" ref="C46:J46" si="9">COUNTIF(C$3:C$33,"I")</f>
        <v>0</v>
      </c>
      <c r="D46" s="28">
        <f t="shared" si="9"/>
        <v>0</v>
      </c>
      <c r="E46" s="28">
        <f t="shared" si="9"/>
        <v>2</v>
      </c>
      <c r="F46" s="28">
        <f t="shared" si="9"/>
        <v>0</v>
      </c>
      <c r="G46" s="28">
        <f t="shared" si="9"/>
        <v>0</v>
      </c>
      <c r="H46" s="28">
        <f t="shared" si="9"/>
        <v>3</v>
      </c>
      <c r="I46" s="28">
        <f t="shared" si="9"/>
        <v>1</v>
      </c>
      <c r="J46" s="38">
        <f t="shared" si="9"/>
        <v>0</v>
      </c>
      <c r="K46" s="28"/>
    </row>
    <row r="47" spans="1:11" s="1" customFormat="1" x14ac:dyDescent="0.25">
      <c r="A47" s="57" t="s">
        <v>69</v>
      </c>
      <c r="B47" s="19" t="s">
        <v>23</v>
      </c>
      <c r="C47" s="37">
        <f t="shared" ref="C47:J47" si="10">COUNTIF(C$3:C$33,"S")</f>
        <v>1</v>
      </c>
      <c r="D47" s="28">
        <f t="shared" si="10"/>
        <v>5</v>
      </c>
      <c r="E47" s="28">
        <f t="shared" si="10"/>
        <v>0</v>
      </c>
      <c r="F47" s="28">
        <f t="shared" si="10"/>
        <v>0</v>
      </c>
      <c r="G47" s="28">
        <f t="shared" si="10"/>
        <v>0</v>
      </c>
      <c r="H47" s="28">
        <f t="shared" si="10"/>
        <v>3</v>
      </c>
      <c r="I47" s="28">
        <f t="shared" si="10"/>
        <v>1</v>
      </c>
      <c r="J47" s="38">
        <f t="shared" si="10"/>
        <v>1</v>
      </c>
      <c r="K47" s="28"/>
    </row>
    <row r="48" spans="1:11" s="1" customFormat="1" x14ac:dyDescent="0.25">
      <c r="B48" s="19" t="s">
        <v>48</v>
      </c>
      <c r="C48" s="37">
        <f t="shared" ref="C48:J48" si="11">COUNTIF(C$3:C$33,"T")</f>
        <v>0</v>
      </c>
      <c r="D48" s="28">
        <f t="shared" si="11"/>
        <v>0</v>
      </c>
      <c r="E48" s="28">
        <f t="shared" si="11"/>
        <v>0</v>
      </c>
      <c r="F48" s="28">
        <f t="shared" si="11"/>
        <v>1</v>
      </c>
      <c r="G48" s="28">
        <f t="shared" si="11"/>
        <v>4</v>
      </c>
      <c r="H48" s="28">
        <f t="shared" si="11"/>
        <v>0</v>
      </c>
      <c r="I48" s="28">
        <f t="shared" si="11"/>
        <v>0</v>
      </c>
      <c r="J48" s="38">
        <f t="shared" si="11"/>
        <v>0</v>
      </c>
      <c r="K48" s="28"/>
    </row>
    <row r="49" spans="1:11" s="1" customFormat="1" x14ac:dyDescent="0.25">
      <c r="B49" s="19" t="s">
        <v>12</v>
      </c>
      <c r="C49" s="37">
        <f t="shared" ref="C49:J49" si="12">COUNTIF(C$3:C$33,"C")</f>
        <v>0</v>
      </c>
      <c r="D49" s="28">
        <f t="shared" si="12"/>
        <v>8</v>
      </c>
      <c r="E49" s="28">
        <f t="shared" si="12"/>
        <v>1</v>
      </c>
      <c r="F49" s="28">
        <f t="shared" si="12"/>
        <v>0</v>
      </c>
      <c r="G49" s="28">
        <f t="shared" si="12"/>
        <v>0</v>
      </c>
      <c r="H49" s="28">
        <f t="shared" si="12"/>
        <v>0</v>
      </c>
      <c r="I49" s="28">
        <f t="shared" si="12"/>
        <v>7</v>
      </c>
      <c r="J49" s="38">
        <f t="shared" si="12"/>
        <v>1</v>
      </c>
      <c r="K49" s="28"/>
    </row>
    <row r="50" spans="1:11" s="1" customFormat="1" x14ac:dyDescent="0.25">
      <c r="B50" s="19" t="s">
        <v>63</v>
      </c>
      <c r="C50" s="37">
        <f t="shared" ref="C50:J50" si="13">COUNTIF(C$3:C$33,"P")</f>
        <v>0</v>
      </c>
      <c r="D50" s="28">
        <f t="shared" si="13"/>
        <v>0</v>
      </c>
      <c r="E50" s="28">
        <f t="shared" si="13"/>
        <v>0</v>
      </c>
      <c r="F50" s="28">
        <f t="shared" si="13"/>
        <v>0</v>
      </c>
      <c r="G50" s="28">
        <f t="shared" si="13"/>
        <v>0</v>
      </c>
      <c r="H50" s="28">
        <f t="shared" si="13"/>
        <v>0</v>
      </c>
      <c r="I50" s="28">
        <f t="shared" si="13"/>
        <v>0</v>
      </c>
      <c r="J50" s="38">
        <f t="shared" si="13"/>
        <v>0</v>
      </c>
      <c r="K50" s="28"/>
    </row>
    <row r="51" spans="1:11" s="1" customFormat="1" x14ac:dyDescent="0.25">
      <c r="B51" s="19" t="s">
        <v>18</v>
      </c>
      <c r="C51" s="37">
        <f t="shared" ref="C51:J51" si="14">COUNTIF(C$3:C$33,"N")</f>
        <v>0</v>
      </c>
      <c r="D51" s="28">
        <f t="shared" si="14"/>
        <v>0</v>
      </c>
      <c r="E51" s="28">
        <f t="shared" si="14"/>
        <v>4</v>
      </c>
      <c r="F51" s="28">
        <f t="shared" si="14"/>
        <v>0</v>
      </c>
      <c r="G51" s="28">
        <f t="shared" si="14"/>
        <v>0</v>
      </c>
      <c r="H51" s="28">
        <f t="shared" si="14"/>
        <v>4</v>
      </c>
      <c r="I51" s="28">
        <f t="shared" si="14"/>
        <v>10</v>
      </c>
      <c r="J51" s="38">
        <f t="shared" si="14"/>
        <v>0</v>
      </c>
      <c r="K51" s="28"/>
    </row>
    <row r="52" spans="1:11" s="1" customFormat="1" x14ac:dyDescent="0.25">
      <c r="B52" s="19" t="s">
        <v>27</v>
      </c>
      <c r="C52" s="37">
        <f t="shared" ref="C52:J52" si="15">COUNTIF(C$3:C$33,"Q")</f>
        <v>0</v>
      </c>
      <c r="D52" s="28">
        <f t="shared" si="15"/>
        <v>0</v>
      </c>
      <c r="E52" s="28">
        <f t="shared" si="15"/>
        <v>0</v>
      </c>
      <c r="F52" s="28">
        <f t="shared" si="15"/>
        <v>0</v>
      </c>
      <c r="G52" s="28">
        <f t="shared" si="15"/>
        <v>2</v>
      </c>
      <c r="H52" s="28">
        <f t="shared" si="15"/>
        <v>0</v>
      </c>
      <c r="I52" s="28">
        <f t="shared" si="15"/>
        <v>0</v>
      </c>
      <c r="J52" s="38">
        <f t="shared" si="15"/>
        <v>0</v>
      </c>
      <c r="K52" s="28"/>
    </row>
    <row r="53" spans="1:11" s="1" customFormat="1" x14ac:dyDescent="0.25">
      <c r="B53" s="19" t="s">
        <v>33</v>
      </c>
      <c r="C53" s="37">
        <f t="shared" ref="C53:J53" si="16">COUNTIF(C$3:C$33,"E")</f>
        <v>0</v>
      </c>
      <c r="D53" s="28">
        <f t="shared" si="16"/>
        <v>0</v>
      </c>
      <c r="E53" s="28">
        <f t="shared" si="16"/>
        <v>0</v>
      </c>
      <c r="F53" s="28">
        <f t="shared" si="16"/>
        <v>0</v>
      </c>
      <c r="G53" s="28">
        <f t="shared" si="16"/>
        <v>4</v>
      </c>
      <c r="H53" s="28">
        <f t="shared" si="16"/>
        <v>0</v>
      </c>
      <c r="I53" s="28">
        <f t="shared" si="16"/>
        <v>0</v>
      </c>
      <c r="J53" s="38">
        <f t="shared" si="16"/>
        <v>0</v>
      </c>
      <c r="K53" s="28"/>
    </row>
    <row r="54" spans="1:11" s="1" customFormat="1" x14ac:dyDescent="0.25">
      <c r="B54" s="19" t="s">
        <v>43</v>
      </c>
      <c r="C54" s="37">
        <f t="shared" ref="C54:J54" si="17">COUNTIF(C$3:C$33,"K")</f>
        <v>0</v>
      </c>
      <c r="D54" s="28">
        <f t="shared" si="17"/>
        <v>0</v>
      </c>
      <c r="E54" s="28">
        <f t="shared" si="17"/>
        <v>0</v>
      </c>
      <c r="F54" s="28">
        <f t="shared" si="17"/>
        <v>0</v>
      </c>
      <c r="G54" s="28">
        <f t="shared" si="17"/>
        <v>3</v>
      </c>
      <c r="H54" s="28">
        <f t="shared" si="17"/>
        <v>0</v>
      </c>
      <c r="I54" s="28">
        <f t="shared" si="17"/>
        <v>0</v>
      </c>
      <c r="J54" s="38">
        <f t="shared" si="17"/>
        <v>0</v>
      </c>
      <c r="K54" s="28"/>
    </row>
    <row r="55" spans="1:11" s="1" customFormat="1" x14ac:dyDescent="0.25">
      <c r="B55" s="19" t="s">
        <v>64</v>
      </c>
      <c r="C55" s="37">
        <f t="shared" ref="C55:J55" si="18">COUNTIF(C$3:C$33,"W")</f>
        <v>0</v>
      </c>
      <c r="D55" s="28">
        <f t="shared" si="18"/>
        <v>0</v>
      </c>
      <c r="E55" s="28">
        <f t="shared" si="18"/>
        <v>0</v>
      </c>
      <c r="F55" s="28">
        <f t="shared" si="18"/>
        <v>0</v>
      </c>
      <c r="G55" s="28">
        <f t="shared" si="18"/>
        <v>0</v>
      </c>
      <c r="H55" s="28">
        <f t="shared" si="18"/>
        <v>0</v>
      </c>
      <c r="I55" s="28">
        <f t="shared" si="18"/>
        <v>0</v>
      </c>
      <c r="J55" s="38">
        <f t="shared" si="18"/>
        <v>0</v>
      </c>
      <c r="K55" s="28"/>
    </row>
    <row r="56" spans="1:11" s="1" customFormat="1" x14ac:dyDescent="0.25">
      <c r="B56" s="19" t="s">
        <v>14</v>
      </c>
      <c r="C56" s="39">
        <f>COUNTIF(C$3:C$33,"R")</f>
        <v>0</v>
      </c>
      <c r="D56" s="40">
        <f t="shared" ref="D56:J56" si="19">COUNTIF(D$3:D$33,"R")</f>
        <v>0</v>
      </c>
      <c r="E56" s="40">
        <f t="shared" si="19"/>
        <v>0</v>
      </c>
      <c r="F56" s="40">
        <f t="shared" si="19"/>
        <v>0</v>
      </c>
      <c r="G56" s="40">
        <f t="shared" si="19"/>
        <v>4</v>
      </c>
      <c r="H56" s="40">
        <f t="shared" si="19"/>
        <v>7</v>
      </c>
      <c r="I56" s="40">
        <f t="shared" si="19"/>
        <v>1</v>
      </c>
      <c r="J56" s="41">
        <f t="shared" si="19"/>
        <v>1</v>
      </c>
      <c r="K56" s="28"/>
    </row>
    <row r="57" spans="1:11" s="1" customFormat="1" x14ac:dyDescent="0.25">
      <c r="B57" s="10"/>
      <c r="C57" s="28"/>
      <c r="D57" s="28"/>
      <c r="E57" s="28"/>
      <c r="F57" s="28"/>
      <c r="G57" s="28"/>
      <c r="H57" s="28"/>
      <c r="I57" s="28"/>
      <c r="J57" s="28"/>
      <c r="K57" s="28"/>
    </row>
    <row r="58" spans="1:11" s="1" customFormat="1" ht="30.75" x14ac:dyDescent="0.25">
      <c r="B58" s="10"/>
      <c r="C58" s="31" t="s">
        <v>1</v>
      </c>
      <c r="D58" s="32" t="s">
        <v>2</v>
      </c>
      <c r="E58" s="31" t="s">
        <v>3</v>
      </c>
      <c r="F58" s="31" t="s">
        <v>4</v>
      </c>
      <c r="G58" s="31" t="s">
        <v>5</v>
      </c>
      <c r="H58" s="31" t="s">
        <v>6</v>
      </c>
      <c r="I58" s="31" t="s">
        <v>7</v>
      </c>
      <c r="J58" s="31" t="s">
        <v>8</v>
      </c>
      <c r="K58" s="28"/>
    </row>
    <row r="59" spans="1:11" s="1" customFormat="1" x14ac:dyDescent="0.25">
      <c r="B59" s="19" t="s">
        <v>16</v>
      </c>
      <c r="C59" s="42">
        <f>COUNTIF(C$3:C$32,"G")+COUNTIF(C$3:C$32,"A")+COUNTIF(C$3:C$32,"V")+COUNTIF(C$3:C$32,"L")+COUNTIF(C$3:C$32,"M")+COUNTIF(C$3:C$32,"I")</f>
        <v>0</v>
      </c>
      <c r="D59" s="43">
        <f t="shared" ref="D59:J59" si="20">COUNTIF(D$3:D$32,"G")+COUNTIF(D$3:D$32,"A")+COUNTIF(D$3:D$32,"V")+COUNTIF(D$3:D$32,"L")+COUNTIF(D$3:D$32,"M")+COUNTIF(D$3:D$32,"I")</f>
        <v>16</v>
      </c>
      <c r="E59" s="43">
        <f t="shared" si="20"/>
        <v>11</v>
      </c>
      <c r="F59" s="43">
        <f>COUNTIF(F$3:F$32,"G")+COUNTIF(F$3:F$32,"A")+COUNTIF(F$3:F$32,"V")+COUNTIF(F$3:F$32,"L")+COUNTIF(F$3:F$32,"M")+COUNTIF(F$3:F$32,"I")</f>
        <v>3</v>
      </c>
      <c r="G59" s="43">
        <f t="shared" si="20"/>
        <v>14</v>
      </c>
      <c r="H59" s="43">
        <f t="shared" si="20"/>
        <v>6</v>
      </c>
      <c r="I59" s="43">
        <f t="shared" si="20"/>
        <v>9</v>
      </c>
      <c r="J59" s="44">
        <f t="shared" si="20"/>
        <v>9</v>
      </c>
      <c r="K59" s="28"/>
    </row>
    <row r="60" spans="1:11" s="1" customFormat="1" x14ac:dyDescent="0.25">
      <c r="B60" s="19" t="s">
        <v>21</v>
      </c>
      <c r="C60" s="45">
        <f>COUNTIF(C$3:C$32,"S")+COUNTIF(C$3:C$32,"T")+COUNTIF(C$3:C$32,"C")+COUNTIF(C$3:C$32,"P")+COUNTIF(C$3:C$32,"N")+COUNTIF(C$3:C$32,"Q")</f>
        <v>0</v>
      </c>
      <c r="D60" s="33">
        <f t="shared" ref="D60:J60" si="21">COUNTIF(D$3:D$32,"S")+COUNTIF(D$3:D$32,"T")+COUNTIF(D$3:D$32,"C")+COUNTIF(D$3:D$32,"P")+COUNTIF(D$3:D$32,"N")+COUNTIF(D$3:D$32,"Q")</f>
        <v>13</v>
      </c>
      <c r="E60" s="33">
        <f t="shared" si="21"/>
        <v>5</v>
      </c>
      <c r="F60" s="33">
        <f t="shared" si="21"/>
        <v>0</v>
      </c>
      <c r="G60" s="33">
        <f t="shared" si="21"/>
        <v>6</v>
      </c>
      <c r="H60" s="33">
        <f t="shared" si="21"/>
        <v>6</v>
      </c>
      <c r="I60" s="33">
        <f t="shared" si="21"/>
        <v>18</v>
      </c>
      <c r="J60" s="46">
        <f t="shared" si="21"/>
        <v>2</v>
      </c>
      <c r="K60" s="28"/>
    </row>
    <row r="61" spans="1:11" s="1" customFormat="1" x14ac:dyDescent="0.25">
      <c r="A61" s="57" t="s">
        <v>70</v>
      </c>
      <c r="B61" s="19" t="s">
        <v>24</v>
      </c>
      <c r="C61" s="45">
        <f>COUNTIF(C$3:C$32,"D")+COUNTIF(C$3:C$32,"E")</f>
        <v>0</v>
      </c>
      <c r="D61" s="33">
        <f t="shared" ref="D61:J61" si="22">COUNTIF(D$3:D$32,"D")+COUNTIF(D$3:D$32,"E")</f>
        <v>0</v>
      </c>
      <c r="E61" s="33">
        <f t="shared" si="22"/>
        <v>7</v>
      </c>
      <c r="F61" s="33">
        <f t="shared" si="22"/>
        <v>0</v>
      </c>
      <c r="G61" s="33">
        <f t="shared" si="22"/>
        <v>4</v>
      </c>
      <c r="H61" s="33">
        <f t="shared" si="22"/>
        <v>2</v>
      </c>
      <c r="I61" s="33">
        <f t="shared" si="22"/>
        <v>2</v>
      </c>
      <c r="J61" s="46">
        <f t="shared" si="22"/>
        <v>8</v>
      </c>
      <c r="K61" s="28"/>
    </row>
    <row r="62" spans="1:11" x14ac:dyDescent="0.25">
      <c r="A62" s="57" t="s">
        <v>69</v>
      </c>
      <c r="B62" s="19" t="s">
        <v>28</v>
      </c>
      <c r="C62" s="45">
        <f>COUNTIF(C$3:C$32,"K")+COUNTIF(C$3:C$32,"R")+COUNTIF(C$3:C$32,"H")</f>
        <v>1</v>
      </c>
      <c r="D62" s="33">
        <f t="shared" ref="D62:J62" si="23">COUNTIF(D$3:D$32,"K")+COUNTIF(D$3:D$32,"R")+COUNTIF(D$3:D$32,"H")</f>
        <v>0</v>
      </c>
      <c r="E62" s="33">
        <f t="shared" si="23"/>
        <v>3</v>
      </c>
      <c r="F62" s="33">
        <f t="shared" si="23"/>
        <v>1</v>
      </c>
      <c r="G62" s="33">
        <f t="shared" si="23"/>
        <v>6</v>
      </c>
      <c r="H62" s="33">
        <f t="shared" si="23"/>
        <v>12</v>
      </c>
      <c r="I62" s="33">
        <f t="shared" si="23"/>
        <v>0</v>
      </c>
      <c r="J62" s="46">
        <f t="shared" si="23"/>
        <v>7</v>
      </c>
      <c r="K62" s="28"/>
    </row>
    <row r="63" spans="1:11" x14ac:dyDescent="0.25">
      <c r="A63" s="1"/>
      <c r="B63" s="19" t="s">
        <v>31</v>
      </c>
      <c r="C63" s="47">
        <f>COUNTIF(C$3:C$32,"F")+COUNTIF(C$3:C$32,"Y")+COUNTIF(C$3:C$32,"W")</f>
        <v>29</v>
      </c>
      <c r="D63" s="48">
        <f t="shared" ref="D63:J63" si="24">COUNTIF(D$3:D$32,"F")+COUNTIF(D$3:D$32,"Y")+COUNTIF(D$3:D$32,"W")</f>
        <v>1</v>
      </c>
      <c r="E63" s="48">
        <f t="shared" si="24"/>
        <v>4</v>
      </c>
      <c r="F63" s="48">
        <f t="shared" si="24"/>
        <v>26</v>
      </c>
      <c r="G63" s="48">
        <f t="shared" si="24"/>
        <v>0</v>
      </c>
      <c r="H63" s="48">
        <f t="shared" si="24"/>
        <v>4</v>
      </c>
      <c r="I63" s="48">
        <f t="shared" si="24"/>
        <v>1</v>
      </c>
      <c r="J63" s="49">
        <f t="shared" si="24"/>
        <v>4</v>
      </c>
      <c r="K63" s="28"/>
    </row>
    <row r="64" spans="1:11" x14ac:dyDescent="0.25">
      <c r="A64" s="1"/>
      <c r="B64" s="10"/>
      <c r="C64" s="33">
        <f>SUM(C59:C63)</f>
        <v>30</v>
      </c>
      <c r="D64" s="33">
        <f>SUM(D59:D63)</f>
        <v>30</v>
      </c>
      <c r="E64" s="33">
        <f t="shared" ref="E64:J64" si="25">SUM(E59:E63)</f>
        <v>30</v>
      </c>
      <c r="F64" s="33">
        <f t="shared" si="25"/>
        <v>30</v>
      </c>
      <c r="G64" s="33">
        <f t="shared" si="25"/>
        <v>30</v>
      </c>
      <c r="H64" s="33">
        <f>SUM(H59:H63)</f>
        <v>30</v>
      </c>
      <c r="I64" s="33">
        <f t="shared" si="25"/>
        <v>30</v>
      </c>
      <c r="J64" s="33">
        <f t="shared" si="25"/>
        <v>30</v>
      </c>
      <c r="K64" s="28"/>
    </row>
    <row r="65" spans="1:11" x14ac:dyDescent="0.25">
      <c r="A65" s="1"/>
      <c r="B65" s="10"/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31.5" thickBot="1" x14ac:dyDescent="0.3">
      <c r="A66" s="1"/>
      <c r="B66" s="10"/>
      <c r="C66" s="31" t="s">
        <v>1</v>
      </c>
      <c r="D66" s="62" t="s">
        <v>2</v>
      </c>
      <c r="E66" s="31" t="s">
        <v>3</v>
      </c>
      <c r="F66" s="31" t="s">
        <v>4</v>
      </c>
      <c r="G66" s="31" t="s">
        <v>5</v>
      </c>
      <c r="H66" s="31" t="s">
        <v>6</v>
      </c>
      <c r="I66" s="31" t="s">
        <v>7</v>
      </c>
      <c r="J66" s="31" t="s">
        <v>8</v>
      </c>
      <c r="K66" s="29"/>
    </row>
    <row r="67" spans="1:11" ht="17.25" thickTop="1" thickBot="1" x14ac:dyDescent="0.3">
      <c r="A67" s="1"/>
      <c r="B67" s="19" t="s">
        <v>16</v>
      </c>
      <c r="C67" s="60">
        <f t="shared" ref="C67:J71" si="26">(C59/C$64)*100</f>
        <v>0</v>
      </c>
      <c r="D67" s="61">
        <f t="shared" si="26"/>
        <v>53.333333333333336</v>
      </c>
      <c r="E67" s="50">
        <f t="shared" si="26"/>
        <v>36.666666666666664</v>
      </c>
      <c r="F67" s="65">
        <f t="shared" si="26"/>
        <v>10</v>
      </c>
      <c r="G67" s="50">
        <f t="shared" si="26"/>
        <v>46.666666666666664</v>
      </c>
      <c r="H67" s="65">
        <f t="shared" si="26"/>
        <v>20</v>
      </c>
      <c r="I67" s="50">
        <f t="shared" si="26"/>
        <v>30</v>
      </c>
      <c r="J67" s="51">
        <f t="shared" si="26"/>
        <v>30</v>
      </c>
      <c r="K67" s="29"/>
    </row>
    <row r="68" spans="1:11" ht="17.25" thickTop="1" thickBot="1" x14ac:dyDescent="0.3">
      <c r="A68" s="1"/>
      <c r="B68" s="58" t="s">
        <v>21</v>
      </c>
      <c r="C68" s="59">
        <f t="shared" si="26"/>
        <v>0</v>
      </c>
      <c r="D68" s="33">
        <f t="shared" si="26"/>
        <v>43.333333333333336</v>
      </c>
      <c r="E68" s="63">
        <f t="shared" si="26"/>
        <v>16.666666666666664</v>
      </c>
      <c r="F68" s="59">
        <f t="shared" si="26"/>
        <v>0</v>
      </c>
      <c r="G68" s="67">
        <f t="shared" si="26"/>
        <v>20</v>
      </c>
      <c r="H68" s="68">
        <f t="shared" si="26"/>
        <v>20</v>
      </c>
      <c r="I68" s="53">
        <f t="shared" si="26"/>
        <v>60</v>
      </c>
      <c r="J68" s="46">
        <f t="shared" si="26"/>
        <v>6.666666666666667</v>
      </c>
      <c r="K68" s="29"/>
    </row>
    <row r="69" spans="1:11" ht="17.25" thickTop="1" thickBot="1" x14ac:dyDescent="0.3">
      <c r="A69" s="57" t="s">
        <v>65</v>
      </c>
      <c r="B69" s="19" t="s">
        <v>24</v>
      </c>
      <c r="C69" s="52">
        <f t="shared" si="26"/>
        <v>0</v>
      </c>
      <c r="D69" s="53">
        <f t="shared" si="26"/>
        <v>0</v>
      </c>
      <c r="E69" s="64">
        <f t="shared" si="26"/>
        <v>23.333333333333332</v>
      </c>
      <c r="F69" s="53">
        <f t="shared" si="26"/>
        <v>0</v>
      </c>
      <c r="G69" s="64">
        <f t="shared" si="26"/>
        <v>13.333333333333334</v>
      </c>
      <c r="H69" s="33">
        <f t="shared" si="26"/>
        <v>6.666666666666667</v>
      </c>
      <c r="I69" s="33">
        <f t="shared" si="26"/>
        <v>6.666666666666667</v>
      </c>
      <c r="J69" s="54">
        <f t="shared" si="26"/>
        <v>26.666666666666668</v>
      </c>
      <c r="K69" s="29"/>
    </row>
    <row r="70" spans="1:11" ht="17.25" thickTop="1" thickBot="1" x14ac:dyDescent="0.3">
      <c r="A70" s="1"/>
      <c r="B70" s="19" t="s">
        <v>28</v>
      </c>
      <c r="C70" s="45">
        <f t="shared" si="26"/>
        <v>3.3333333333333335</v>
      </c>
      <c r="D70" s="63">
        <f t="shared" si="26"/>
        <v>0</v>
      </c>
      <c r="E70" s="59">
        <f t="shared" si="26"/>
        <v>10</v>
      </c>
      <c r="F70" s="66">
        <f t="shared" si="26"/>
        <v>3.3333333333333335</v>
      </c>
      <c r="G70" s="59">
        <f t="shared" si="26"/>
        <v>20</v>
      </c>
      <c r="H70" s="53">
        <f t="shared" si="26"/>
        <v>40</v>
      </c>
      <c r="I70" s="59">
        <f t="shared" si="26"/>
        <v>0</v>
      </c>
      <c r="J70" s="54">
        <f t="shared" si="26"/>
        <v>23.333333333333332</v>
      </c>
      <c r="K70" s="29"/>
    </row>
    <row r="71" spans="1:11" ht="17.25" thickTop="1" thickBot="1" x14ac:dyDescent="0.3">
      <c r="A71" s="1"/>
      <c r="B71" s="19" t="s">
        <v>31</v>
      </c>
      <c r="C71" s="55">
        <f t="shared" si="26"/>
        <v>96.666666666666671</v>
      </c>
      <c r="D71" s="48">
        <f t="shared" si="26"/>
        <v>3.3333333333333335</v>
      </c>
      <c r="E71" s="56">
        <f t="shared" si="26"/>
        <v>13.333333333333334</v>
      </c>
      <c r="F71" s="56">
        <f t="shared" si="26"/>
        <v>86.666666666666671</v>
      </c>
      <c r="G71" s="56">
        <f t="shared" si="26"/>
        <v>0</v>
      </c>
      <c r="H71" s="56">
        <f t="shared" si="26"/>
        <v>13.333333333333334</v>
      </c>
      <c r="I71" s="48">
        <f t="shared" si="26"/>
        <v>3.3333333333333335</v>
      </c>
      <c r="J71" s="59">
        <f t="shared" si="26"/>
        <v>13.333333333333334</v>
      </c>
      <c r="K71" s="29"/>
    </row>
    <row r="72" spans="1:11" ht="16.5" thickTop="1" x14ac:dyDescent="0.25">
      <c r="A72" s="1"/>
      <c r="B72" s="10"/>
      <c r="C72" s="28"/>
      <c r="D72" s="28"/>
      <c r="E72" s="28"/>
      <c r="F72" s="28"/>
      <c r="G72" s="28"/>
      <c r="H72" s="28"/>
      <c r="I72" s="28"/>
      <c r="J72" s="28"/>
      <c r="K72" s="29"/>
    </row>
    <row r="73" spans="1:11" x14ac:dyDescent="0.25">
      <c r="A73" s="1"/>
      <c r="B73" s="10"/>
      <c r="C73" s="28"/>
      <c r="D73" s="28"/>
      <c r="E73" s="28"/>
      <c r="F73" s="28"/>
      <c r="G73" s="28"/>
      <c r="H73" s="28"/>
      <c r="I73" s="28"/>
      <c r="J73" s="28"/>
      <c r="K73" s="28"/>
    </row>
    <row r="74" spans="1:11" x14ac:dyDescent="0.25">
      <c r="A74" s="1"/>
    </row>
  </sheetData>
  <conditionalFormatting sqref="D6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9:J63">
    <cfRule type="colorScale" priority="3">
      <colorScale>
        <cfvo type="min"/>
        <cfvo type="max"/>
        <color rgb="FFFCFCFF"/>
        <color rgb="FF63BE7B"/>
      </colorScale>
    </cfRule>
  </conditionalFormatting>
  <conditionalFormatting sqref="K38:K42">
    <cfRule type="colorScale" priority="51">
      <colorScale>
        <cfvo type="min"/>
        <cfvo type="max"/>
        <color rgb="FFFCFCFF"/>
        <color rgb="FF63BE7B"/>
      </colorScale>
    </cfRule>
  </conditionalFormatting>
  <conditionalFormatting sqref="K2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7:J71 K74:K78 C73:K73">
    <cfRule type="colorScale" priority="54">
      <colorScale>
        <cfvo type="min"/>
        <cfvo type="max"/>
        <color rgb="FFFCFCFF"/>
        <color rgb="FF63BE7B"/>
      </colorScale>
    </cfRule>
  </conditionalFormatting>
  <conditionalFormatting sqref="K23:K34 K3:K5 K7:K21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6:K69">
    <cfRule type="colorScale" priority="61">
      <colorScale>
        <cfvo type="min"/>
        <cfvo type="max"/>
        <color rgb="FFFCFCFF"/>
        <color rgb="FF63BE7B"/>
      </colorScale>
    </cfRule>
  </conditionalFormatting>
  <conditionalFormatting sqref="C37:J57 K47:K65">
    <cfRule type="colorScale" priority="6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62A5-6B81-412F-9032-81F80D34E495}">
  <dimension ref="B1:I32"/>
  <sheetViews>
    <sheetView tabSelected="1" workbookViewId="0">
      <selection activeCell="P6" sqref="P6"/>
    </sheetView>
  </sheetViews>
  <sheetFormatPr defaultRowHeight="15" x14ac:dyDescent="0.25"/>
  <sheetData>
    <row r="1" spans="2:9" ht="15.75" thickBot="1" x14ac:dyDescent="0.3"/>
    <row r="2" spans="2:9" ht="15.75" x14ac:dyDescent="0.25">
      <c r="B2" s="69"/>
      <c r="C2" s="70" t="s">
        <v>71</v>
      </c>
      <c r="D2" s="70" t="s">
        <v>72</v>
      </c>
      <c r="E2" s="70" t="s">
        <v>73</v>
      </c>
      <c r="F2" s="70" t="s">
        <v>74</v>
      </c>
      <c r="G2" s="70" t="s">
        <v>75</v>
      </c>
      <c r="H2" s="71" t="s">
        <v>76</v>
      </c>
      <c r="I2" s="72" t="s">
        <v>77</v>
      </c>
    </row>
    <row r="3" spans="2:9" ht="15.75" x14ac:dyDescent="0.25">
      <c r="B3" s="73" t="s">
        <v>9</v>
      </c>
      <c r="C3" s="74">
        <v>31.4</v>
      </c>
      <c r="D3" s="75">
        <v>44.6</v>
      </c>
      <c r="E3" s="75">
        <v>53.3</v>
      </c>
      <c r="F3" s="75">
        <v>38.700000000000003</v>
      </c>
      <c r="G3" s="74">
        <v>43.4</v>
      </c>
      <c r="H3" s="74">
        <f>AVERAGE(C3:G3)</f>
        <v>42.28</v>
      </c>
      <c r="I3" s="76">
        <f>STDEV(C3:G3)</f>
        <v>8.0509005707436234</v>
      </c>
    </row>
    <row r="4" spans="2:9" ht="15.75" x14ac:dyDescent="0.25">
      <c r="B4" s="73" t="s">
        <v>17</v>
      </c>
      <c r="C4" s="74">
        <v>45.9</v>
      </c>
      <c r="D4" s="75">
        <v>31.8</v>
      </c>
      <c r="E4" s="75">
        <v>46.1</v>
      </c>
      <c r="F4" s="75">
        <v>37.200000000000003</v>
      </c>
      <c r="G4" s="75">
        <v>38.1</v>
      </c>
      <c r="H4" s="74">
        <f t="shared" ref="H4:H32" si="0">AVERAGE(C4:G4)</f>
        <v>39.82</v>
      </c>
      <c r="I4" s="76">
        <f t="shared" ref="I4:I32" si="1">STDEV(C4:G4)</f>
        <v>6.1349001621868631</v>
      </c>
    </row>
    <row r="5" spans="2:9" ht="15.75" x14ac:dyDescent="0.25">
      <c r="B5" s="73" t="s">
        <v>22</v>
      </c>
      <c r="C5" s="74">
        <v>38.878804373153415</v>
      </c>
      <c r="D5" s="75">
        <v>52.1</v>
      </c>
      <c r="E5" s="75">
        <v>30.5</v>
      </c>
      <c r="F5" s="75">
        <v>35.200000000000003</v>
      </c>
      <c r="G5" s="75">
        <v>39.200000000000003</v>
      </c>
      <c r="H5" s="74">
        <f t="shared" si="0"/>
        <v>39.175760874630683</v>
      </c>
      <c r="I5" s="76">
        <f t="shared" si="1"/>
        <v>8.0343050252450965</v>
      </c>
    </row>
    <row r="6" spans="2:9" ht="15.75" x14ac:dyDescent="0.25">
      <c r="B6" s="73" t="s">
        <v>29</v>
      </c>
      <c r="C6" s="75">
        <v>40</v>
      </c>
      <c r="D6" s="75">
        <v>42.6</v>
      </c>
      <c r="E6" s="75">
        <v>44.3</v>
      </c>
      <c r="F6" s="75">
        <v>31.2</v>
      </c>
      <c r="G6" s="74">
        <v>33.700000000000003</v>
      </c>
      <c r="H6" s="74">
        <f t="shared" si="0"/>
        <v>38.36</v>
      </c>
      <c r="I6" s="76">
        <f t="shared" si="1"/>
        <v>5.6774113819591863</v>
      </c>
    </row>
    <row r="7" spans="2:9" ht="15.75" x14ac:dyDescent="0.25">
      <c r="B7" s="73" t="s">
        <v>25</v>
      </c>
      <c r="C7" s="75">
        <v>45.8</v>
      </c>
      <c r="D7" s="75">
        <v>34.5</v>
      </c>
      <c r="E7" s="75">
        <v>35.5</v>
      </c>
      <c r="F7" s="75">
        <v>37.200000000000003</v>
      </c>
      <c r="G7" s="75">
        <v>37</v>
      </c>
      <c r="H7" s="74">
        <f t="shared" si="0"/>
        <v>38</v>
      </c>
      <c r="I7" s="76">
        <f t="shared" si="1"/>
        <v>4.4994444101466451</v>
      </c>
    </row>
    <row r="8" spans="2:9" ht="15.75" x14ac:dyDescent="0.25">
      <c r="B8" s="73" t="s">
        <v>32</v>
      </c>
      <c r="C8" s="75">
        <v>34.5</v>
      </c>
      <c r="D8" s="75">
        <v>42.5</v>
      </c>
      <c r="E8" s="75">
        <v>44.2</v>
      </c>
      <c r="F8" s="75">
        <v>34.299999999999997</v>
      </c>
      <c r="G8" s="75">
        <v>30.2</v>
      </c>
      <c r="H8" s="74">
        <f t="shared" si="0"/>
        <v>37.14</v>
      </c>
      <c r="I8" s="76">
        <f t="shared" si="1"/>
        <v>5.9534023885506189</v>
      </c>
    </row>
    <row r="9" spans="2:9" ht="15.75" x14ac:dyDescent="0.25">
      <c r="B9" s="73" t="s">
        <v>34</v>
      </c>
      <c r="C9" s="75">
        <v>30.4</v>
      </c>
      <c r="D9" s="75">
        <v>40</v>
      </c>
      <c r="E9" s="75">
        <v>37.6</v>
      </c>
      <c r="F9" s="75">
        <v>40.200000000000003</v>
      </c>
      <c r="G9" s="74">
        <v>34.4</v>
      </c>
      <c r="H9" s="74">
        <f t="shared" si="0"/>
        <v>36.519999999999996</v>
      </c>
      <c r="I9" s="76">
        <f t="shared" si="1"/>
        <v>4.1463236728456492</v>
      </c>
    </row>
    <row r="10" spans="2:9" ht="15.75" x14ac:dyDescent="0.25">
      <c r="B10" s="73" t="s">
        <v>35</v>
      </c>
      <c r="C10" s="75">
        <v>34.1</v>
      </c>
      <c r="D10" s="75">
        <v>39.200000000000003</v>
      </c>
      <c r="E10" s="75">
        <v>34.700000000000003</v>
      </c>
      <c r="F10" s="75">
        <v>33.9</v>
      </c>
      <c r="G10" s="74">
        <v>43</v>
      </c>
      <c r="H10" s="74">
        <f t="shared" si="0"/>
        <v>36.980000000000004</v>
      </c>
      <c r="I10" s="76">
        <f t="shared" si="1"/>
        <v>4.0046223292590275</v>
      </c>
    </row>
    <row r="11" spans="2:9" ht="15.75" x14ac:dyDescent="0.25">
      <c r="B11" s="73" t="s">
        <v>37</v>
      </c>
      <c r="C11" s="75">
        <v>34.799999999999997</v>
      </c>
      <c r="D11" s="75">
        <v>40.5</v>
      </c>
      <c r="E11" s="75">
        <v>36</v>
      </c>
      <c r="F11" s="75">
        <v>35.1</v>
      </c>
      <c r="G11" s="75"/>
      <c r="H11" s="74">
        <f t="shared" si="0"/>
        <v>36.6</v>
      </c>
      <c r="I11" s="76">
        <f t="shared" si="1"/>
        <v>2.6495282598983545</v>
      </c>
    </row>
    <row r="12" spans="2:9" ht="15.75" x14ac:dyDescent="0.25">
      <c r="B12" s="73" t="s">
        <v>38</v>
      </c>
      <c r="C12" s="75">
        <v>33.5</v>
      </c>
      <c r="D12" s="75">
        <v>27.3</v>
      </c>
      <c r="E12" s="75">
        <v>47.2</v>
      </c>
      <c r="F12" s="75">
        <v>37.700000000000003</v>
      </c>
      <c r="G12" s="74"/>
      <c r="H12" s="74">
        <f t="shared" si="0"/>
        <v>36.424999999999997</v>
      </c>
      <c r="I12" s="76">
        <f t="shared" si="1"/>
        <v>8.3575813885756958</v>
      </c>
    </row>
    <row r="13" spans="2:9" ht="15.75" x14ac:dyDescent="0.25">
      <c r="B13" s="73" t="s">
        <v>39</v>
      </c>
      <c r="C13" s="74">
        <v>40.179731531452809</v>
      </c>
      <c r="D13" s="75">
        <v>37.200000000000003</v>
      </c>
      <c r="E13" s="75">
        <v>45.8</v>
      </c>
      <c r="F13" s="75">
        <v>21.6</v>
      </c>
      <c r="G13" s="75"/>
      <c r="H13" s="74">
        <f t="shared" si="0"/>
        <v>36.194932882863206</v>
      </c>
      <c r="I13" s="76">
        <f t="shared" si="1"/>
        <v>10.362724229334907</v>
      </c>
    </row>
    <row r="14" spans="2:9" ht="15.75" x14ac:dyDescent="0.25">
      <c r="B14" s="73" t="s">
        <v>45</v>
      </c>
      <c r="C14" s="75">
        <v>36.799999999999997</v>
      </c>
      <c r="D14" s="75">
        <v>33.6</v>
      </c>
      <c r="E14" s="75">
        <v>41.4</v>
      </c>
      <c r="F14" s="75">
        <v>31</v>
      </c>
      <c r="G14" s="74"/>
      <c r="H14" s="74">
        <f t="shared" si="0"/>
        <v>35.700000000000003</v>
      </c>
      <c r="I14" s="76">
        <f t="shared" si="1"/>
        <v>4.4795833139552501</v>
      </c>
    </row>
    <row r="15" spans="2:9" ht="15.75" x14ac:dyDescent="0.25">
      <c r="B15" s="73" t="s">
        <v>40</v>
      </c>
      <c r="C15" s="75">
        <v>27.4</v>
      </c>
      <c r="D15" s="75">
        <v>36.6</v>
      </c>
      <c r="E15" s="75">
        <v>38.9</v>
      </c>
      <c r="F15" s="75">
        <v>39.6</v>
      </c>
      <c r="G15" s="74"/>
      <c r="H15" s="74">
        <f t="shared" si="0"/>
        <v>35.625</v>
      </c>
      <c r="I15" s="76">
        <f t="shared" si="1"/>
        <v>5.6310892966340473</v>
      </c>
    </row>
    <row r="16" spans="2:9" ht="15.75" x14ac:dyDescent="0.25">
      <c r="B16" s="73" t="s">
        <v>46</v>
      </c>
      <c r="C16" s="75">
        <v>31.4</v>
      </c>
      <c r="D16" s="75">
        <v>37.5</v>
      </c>
      <c r="E16" s="75">
        <v>44.5</v>
      </c>
      <c r="F16" s="75">
        <v>28.1</v>
      </c>
      <c r="G16" s="75"/>
      <c r="H16" s="74">
        <f t="shared" si="0"/>
        <v>35.375</v>
      </c>
      <c r="I16" s="76">
        <f t="shared" si="1"/>
        <v>7.2228226246161249</v>
      </c>
    </row>
    <row r="17" spans="2:9" ht="15.75" x14ac:dyDescent="0.25">
      <c r="B17" s="73" t="s">
        <v>42</v>
      </c>
      <c r="C17" s="75">
        <v>34.4</v>
      </c>
      <c r="D17" s="75">
        <v>32.799999999999997</v>
      </c>
      <c r="E17" s="75">
        <v>42.3</v>
      </c>
      <c r="F17" s="75">
        <v>31.9</v>
      </c>
      <c r="G17" s="75"/>
      <c r="H17" s="74">
        <f t="shared" si="0"/>
        <v>35.349999999999994</v>
      </c>
      <c r="I17" s="76">
        <f t="shared" si="1"/>
        <v>4.7472799229313578</v>
      </c>
    </row>
    <row r="18" spans="2:9" ht="15.75" x14ac:dyDescent="0.25">
      <c r="B18" s="73" t="s">
        <v>47</v>
      </c>
      <c r="C18" s="75">
        <v>30.6</v>
      </c>
      <c r="D18" s="75">
        <v>33.4</v>
      </c>
      <c r="E18" s="75">
        <v>41.4</v>
      </c>
      <c r="F18" s="75">
        <v>33.6</v>
      </c>
      <c r="G18" s="74"/>
      <c r="H18" s="74">
        <f t="shared" si="0"/>
        <v>34.75</v>
      </c>
      <c r="I18" s="76">
        <f t="shared" si="1"/>
        <v>4.6400431032480771</v>
      </c>
    </row>
    <row r="19" spans="2:9" ht="15.75" x14ac:dyDescent="0.25">
      <c r="B19" s="73" t="s">
        <v>50</v>
      </c>
      <c r="C19" s="75">
        <v>30.8</v>
      </c>
      <c r="D19" s="75">
        <v>30</v>
      </c>
      <c r="E19" s="75">
        <v>38.5</v>
      </c>
      <c r="F19" s="75">
        <v>38.1</v>
      </c>
      <c r="G19" s="74"/>
      <c r="H19" s="74">
        <f t="shared" si="0"/>
        <v>34.35</v>
      </c>
      <c r="I19" s="76">
        <f t="shared" si="1"/>
        <v>4.5756602437972269</v>
      </c>
    </row>
    <row r="20" spans="2:9" ht="15.75" x14ac:dyDescent="0.25">
      <c r="B20" s="73" t="s">
        <v>41</v>
      </c>
      <c r="C20" s="75">
        <v>29.1</v>
      </c>
      <c r="D20" s="75">
        <v>33.200000000000003</v>
      </c>
      <c r="E20" s="75">
        <v>43.6</v>
      </c>
      <c r="F20" s="75">
        <v>30.7</v>
      </c>
      <c r="G20" s="74"/>
      <c r="H20" s="74">
        <f t="shared" si="0"/>
        <v>34.15</v>
      </c>
      <c r="I20" s="76">
        <f t="shared" si="1"/>
        <v>6.5220140038692698</v>
      </c>
    </row>
    <row r="21" spans="2:9" ht="15.75" x14ac:dyDescent="0.25">
      <c r="B21" s="73" t="s">
        <v>51</v>
      </c>
      <c r="C21" s="75">
        <v>27.8</v>
      </c>
      <c r="D21" s="75">
        <v>30.4</v>
      </c>
      <c r="E21" s="75">
        <v>37.299999999999997</v>
      </c>
      <c r="F21" s="75">
        <v>40</v>
      </c>
      <c r="G21" s="74"/>
      <c r="H21" s="74">
        <f t="shared" si="0"/>
        <v>33.875</v>
      </c>
      <c r="I21" s="76">
        <f t="shared" si="1"/>
        <v>5.7221062555670867</v>
      </c>
    </row>
    <row r="22" spans="2:9" ht="15.75" x14ac:dyDescent="0.25">
      <c r="B22" s="73" t="s">
        <v>49</v>
      </c>
      <c r="C22" s="74">
        <v>27.991728675202722</v>
      </c>
      <c r="D22" s="75">
        <v>29.8</v>
      </c>
      <c r="E22" s="75">
        <v>39</v>
      </c>
      <c r="F22" s="75">
        <v>35.299999999999997</v>
      </c>
      <c r="G22" s="74"/>
      <c r="H22" s="74">
        <f t="shared" si="0"/>
        <v>33.022932168800679</v>
      </c>
      <c r="I22" s="76">
        <f t="shared" si="1"/>
        <v>5.0534040713603412</v>
      </c>
    </row>
    <row r="23" spans="2:9" ht="15.75" x14ac:dyDescent="0.25">
      <c r="B23" s="73" t="s">
        <v>54</v>
      </c>
      <c r="C23" s="75">
        <v>38.5</v>
      </c>
      <c r="D23" s="75">
        <v>24.4</v>
      </c>
      <c r="E23" s="75">
        <v>34.299999999999997</v>
      </c>
      <c r="F23" s="75">
        <v>31.2</v>
      </c>
      <c r="G23" s="74"/>
      <c r="H23" s="74">
        <f t="shared" si="0"/>
        <v>32.099999999999994</v>
      </c>
      <c r="I23" s="76">
        <f t="shared" si="1"/>
        <v>5.9413803110051946</v>
      </c>
    </row>
    <row r="24" spans="2:9" ht="15.75" x14ac:dyDescent="0.25">
      <c r="B24" s="73" t="s">
        <v>53</v>
      </c>
      <c r="C24" s="75">
        <v>23.6</v>
      </c>
      <c r="D24" s="75">
        <v>34.299999999999997</v>
      </c>
      <c r="E24" s="75">
        <v>36.799999999999997</v>
      </c>
      <c r="F24" s="75">
        <v>32.9</v>
      </c>
      <c r="G24" s="74"/>
      <c r="H24" s="74">
        <f t="shared" si="0"/>
        <v>31.9</v>
      </c>
      <c r="I24" s="76">
        <f t="shared" si="1"/>
        <v>5.7636793803958204</v>
      </c>
    </row>
    <row r="25" spans="2:9" ht="15.75" x14ac:dyDescent="0.25">
      <c r="B25" s="73" t="s">
        <v>52</v>
      </c>
      <c r="C25" s="75">
        <v>20.9</v>
      </c>
      <c r="D25" s="75">
        <v>42.3</v>
      </c>
      <c r="E25" s="75">
        <v>30.4</v>
      </c>
      <c r="F25" s="75">
        <v>32</v>
      </c>
      <c r="G25" s="74"/>
      <c r="H25" s="74">
        <f t="shared" si="0"/>
        <v>31.4</v>
      </c>
      <c r="I25" s="76">
        <f t="shared" si="1"/>
        <v>8.7639412747157621</v>
      </c>
    </row>
    <row r="26" spans="2:9" ht="15.75" x14ac:dyDescent="0.25">
      <c r="B26" s="73" t="s">
        <v>55</v>
      </c>
      <c r="C26" s="75">
        <v>34.299999999999997</v>
      </c>
      <c r="D26" s="75">
        <v>24.7</v>
      </c>
      <c r="E26" s="75">
        <v>36.200000000000003</v>
      </c>
      <c r="F26" s="75">
        <v>26.5</v>
      </c>
      <c r="G26" s="74"/>
      <c r="H26" s="74">
        <f t="shared" si="0"/>
        <v>30.425000000000001</v>
      </c>
      <c r="I26" s="76">
        <f t="shared" si="1"/>
        <v>5.6729621891918063</v>
      </c>
    </row>
    <row r="27" spans="2:9" ht="15.75" x14ac:dyDescent="0.25">
      <c r="B27" s="73" t="s">
        <v>56</v>
      </c>
      <c r="C27" s="75">
        <v>26.9</v>
      </c>
      <c r="D27" s="75">
        <v>27.4</v>
      </c>
      <c r="E27" s="75">
        <v>34.9</v>
      </c>
      <c r="F27" s="75">
        <v>30.2</v>
      </c>
      <c r="G27" s="74"/>
      <c r="H27" s="74">
        <f t="shared" si="0"/>
        <v>29.849999999999998</v>
      </c>
      <c r="I27" s="76">
        <f t="shared" si="1"/>
        <v>3.6665151483845611</v>
      </c>
    </row>
    <row r="28" spans="2:9" ht="15.75" x14ac:dyDescent="0.25">
      <c r="B28" s="73" t="s">
        <v>59</v>
      </c>
      <c r="C28" s="75">
        <v>24.9</v>
      </c>
      <c r="D28" s="75">
        <v>34</v>
      </c>
      <c r="E28" s="75">
        <v>30.6</v>
      </c>
      <c r="F28" s="75">
        <v>29.1</v>
      </c>
      <c r="G28" s="74"/>
      <c r="H28" s="74">
        <f t="shared" si="0"/>
        <v>29.65</v>
      </c>
      <c r="I28" s="76">
        <f t="shared" si="1"/>
        <v>3.7722672227720055</v>
      </c>
    </row>
    <row r="29" spans="2:9" ht="15.75" x14ac:dyDescent="0.25">
      <c r="B29" s="73" t="s">
        <v>57</v>
      </c>
      <c r="C29" s="75">
        <v>24.9</v>
      </c>
      <c r="D29" s="75">
        <v>23.4</v>
      </c>
      <c r="E29" s="75">
        <v>37.700000000000003</v>
      </c>
      <c r="F29" s="75">
        <v>30</v>
      </c>
      <c r="G29" s="74"/>
      <c r="H29" s="74">
        <f t="shared" si="0"/>
        <v>29</v>
      </c>
      <c r="I29" s="76">
        <f t="shared" si="1"/>
        <v>6.4513564465157165</v>
      </c>
    </row>
    <row r="30" spans="2:9" ht="15.75" x14ac:dyDescent="0.25">
      <c r="B30" s="73" t="s">
        <v>58</v>
      </c>
      <c r="C30" s="75">
        <v>27.5</v>
      </c>
      <c r="D30" s="75">
        <v>29.8</v>
      </c>
      <c r="E30" s="75">
        <v>25.9</v>
      </c>
      <c r="F30" s="75">
        <v>24.9</v>
      </c>
      <c r="G30" s="74"/>
      <c r="H30" s="74">
        <f t="shared" si="0"/>
        <v>27.024999999999999</v>
      </c>
      <c r="I30" s="76">
        <f t="shared" si="1"/>
        <v>2.1375609153113442</v>
      </c>
    </row>
    <row r="31" spans="2:9" ht="15.75" x14ac:dyDescent="0.25">
      <c r="B31" s="73" t="s">
        <v>60</v>
      </c>
      <c r="C31" s="75">
        <v>21.6</v>
      </c>
      <c r="D31" s="75">
        <v>26.2</v>
      </c>
      <c r="E31" s="75">
        <v>33.299999999999997</v>
      </c>
      <c r="F31" s="75">
        <v>26.4</v>
      </c>
      <c r="G31" s="75"/>
      <c r="H31" s="74">
        <f t="shared" si="0"/>
        <v>26.875</v>
      </c>
      <c r="I31" s="76">
        <f t="shared" si="1"/>
        <v>4.8231213959426702</v>
      </c>
    </row>
    <row r="32" spans="2:9" ht="16.5" thickBot="1" x14ac:dyDescent="0.3">
      <c r="B32" s="77" t="s">
        <v>61</v>
      </c>
      <c r="C32" s="78">
        <v>21.5</v>
      </c>
      <c r="D32" s="78">
        <v>28.6</v>
      </c>
      <c r="E32" s="78">
        <v>26.3</v>
      </c>
      <c r="F32" s="78">
        <v>15.5</v>
      </c>
      <c r="G32" s="79"/>
      <c r="H32" s="79">
        <f t="shared" si="0"/>
        <v>22.975000000000001</v>
      </c>
      <c r="I32" s="80">
        <f t="shared" si="1"/>
        <v>5.7950409834616341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1C</vt:lpstr>
      <vt:lpstr>Fig 1D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Hall</dc:creator>
  <cp:lastModifiedBy>David Ackerley</cp:lastModifiedBy>
  <dcterms:created xsi:type="dcterms:W3CDTF">2020-05-22T00:28:56Z</dcterms:created>
  <dcterms:modified xsi:type="dcterms:W3CDTF">2020-11-03T22:56:32Z</dcterms:modified>
</cp:coreProperties>
</file>