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F:\Kelsi papers and unfinished projects\Simultaneous mass mutagenesis paper\Final submission\Full submission\Revisions\Final resubmission files\Source Data Files\"/>
    </mc:Choice>
  </mc:AlternateContent>
  <xr:revisionPtr revIDLastSave="0" documentId="8_{62844CC0-2B11-4238-B67E-DD033AAE9799}" xr6:coauthVersionLast="44" xr6:coauthVersionMax="44" xr10:uidLastSave="{00000000-0000-0000-0000-000000000000}"/>
  <bookViews>
    <workbookView xWindow="-120" yWindow="-120" windowWidth="29040" windowHeight="15840" activeTab="2" xr2:uid="{00000000-000D-0000-FFFF-FFFF00000000}"/>
  </bookViews>
  <sheets>
    <sheet name="Fig 3A" sheetId="11" r:id="rId1"/>
    <sheet name="Fig 3B" sheetId="13" r:id="rId2"/>
    <sheet name="Fig 3C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4" l="1"/>
  <c r="E15" i="14"/>
  <c r="I14" i="14"/>
  <c r="E14" i="14"/>
  <c r="I13" i="14"/>
  <c r="E13" i="14"/>
  <c r="I12" i="14"/>
  <c r="E12" i="14"/>
  <c r="I10" i="14"/>
  <c r="E10" i="14"/>
  <c r="I9" i="14"/>
  <c r="E9" i="14"/>
  <c r="I8" i="14"/>
  <c r="E8" i="14"/>
  <c r="I7" i="14"/>
  <c r="E7" i="14"/>
  <c r="I6" i="14"/>
  <c r="E6" i="14"/>
  <c r="J7" i="14" l="1"/>
  <c r="J9" i="14"/>
  <c r="J14" i="14"/>
  <c r="J15" i="14"/>
  <c r="J6" i="14"/>
  <c r="J12" i="14"/>
  <c r="J8" i="14"/>
  <c r="J10" i="14"/>
  <c r="J13" i="14"/>
  <c r="Q9" i="13"/>
  <c r="Q8" i="13"/>
  <c r="Q7" i="13"/>
  <c r="Q6" i="13"/>
  <c r="D33" i="13"/>
  <c r="D32" i="13"/>
  <c r="D31" i="13"/>
  <c r="D30" i="13"/>
  <c r="D29" i="13"/>
  <c r="D28" i="13"/>
  <c r="D27" i="13"/>
  <c r="C28" i="13"/>
  <c r="C27" i="13"/>
  <c r="D26" i="13"/>
  <c r="C26" i="13"/>
  <c r="E23" i="13"/>
  <c r="E22" i="13"/>
  <c r="E21" i="13"/>
  <c r="E20" i="13"/>
  <c r="E19" i="13"/>
  <c r="E18" i="13"/>
  <c r="E17" i="13"/>
  <c r="D23" i="13"/>
  <c r="D22" i="13"/>
  <c r="D21" i="13"/>
  <c r="D20" i="13"/>
  <c r="D19" i="13"/>
  <c r="D18" i="13"/>
  <c r="D17" i="13"/>
  <c r="E16" i="13"/>
  <c r="D16" i="13"/>
  <c r="E13" i="13"/>
  <c r="E12" i="13"/>
  <c r="E11" i="13"/>
  <c r="E10" i="13"/>
  <c r="E9" i="13"/>
  <c r="E8" i="13"/>
  <c r="E7" i="13"/>
  <c r="E6" i="13"/>
  <c r="D13" i="13"/>
  <c r="D12" i="13"/>
  <c r="D11" i="13"/>
  <c r="D10" i="13"/>
  <c r="D9" i="13"/>
  <c r="D8" i="13"/>
  <c r="D7" i="13"/>
  <c r="D6" i="13"/>
  <c r="C33" i="13" l="1"/>
  <c r="J13" i="13" s="1"/>
  <c r="J8" i="13"/>
  <c r="E26" i="13"/>
  <c r="E28" i="13"/>
  <c r="J7" i="13"/>
  <c r="E27" i="13"/>
  <c r="J6" i="13"/>
  <c r="K6" i="13" s="1"/>
  <c r="K8" i="13"/>
  <c r="E33" i="13"/>
  <c r="K13" i="13" s="1"/>
  <c r="C30" i="13"/>
  <c r="J10" i="13" s="1"/>
  <c r="C32" i="13"/>
  <c r="J12" i="13" s="1"/>
  <c r="C31" i="13"/>
  <c r="J11" i="13" s="1"/>
  <c r="C29" i="13"/>
  <c r="F23" i="13"/>
  <c r="F21" i="13"/>
  <c r="F20" i="13"/>
  <c r="F19" i="13"/>
  <c r="F18" i="13"/>
  <c r="F17" i="13"/>
  <c r="F13" i="13"/>
  <c r="F12" i="13"/>
  <c r="F10" i="13"/>
  <c r="F9" i="13"/>
  <c r="F8" i="13"/>
  <c r="F7" i="13"/>
  <c r="F6" i="13"/>
  <c r="F6" i="11"/>
  <c r="G25" i="11"/>
  <c r="F25" i="11"/>
  <c r="G24" i="11"/>
  <c r="F24" i="11"/>
  <c r="G23" i="11"/>
  <c r="F23" i="11"/>
  <c r="G22" i="11"/>
  <c r="F22" i="11"/>
  <c r="G21" i="11"/>
  <c r="F21" i="11"/>
  <c r="G20" i="11"/>
  <c r="F20" i="11"/>
  <c r="G19" i="11"/>
  <c r="F19" i="11"/>
  <c r="G18" i="11"/>
  <c r="F18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H20" i="11" l="1"/>
  <c r="H24" i="11"/>
  <c r="E30" i="13"/>
  <c r="K10" i="13" s="1"/>
  <c r="K7" i="13"/>
  <c r="O9" i="13"/>
  <c r="E29" i="13"/>
  <c r="J9" i="13"/>
  <c r="O6" i="13" s="1"/>
  <c r="E31" i="13"/>
  <c r="K11" i="13" s="1"/>
  <c r="E32" i="13"/>
  <c r="K12" i="13" s="1"/>
  <c r="F11" i="13"/>
  <c r="F22" i="13"/>
  <c r="H25" i="11"/>
  <c r="F16" i="13"/>
  <c r="H7" i="11"/>
  <c r="H11" i="11"/>
  <c r="H19" i="11"/>
  <c r="H23" i="11"/>
  <c r="H8" i="11"/>
  <c r="H10" i="11"/>
  <c r="H12" i="11"/>
  <c r="H18" i="11"/>
  <c r="H9" i="11"/>
  <c r="H22" i="11"/>
  <c r="H6" i="11"/>
  <c r="H13" i="11"/>
  <c r="H21" i="11"/>
  <c r="K9" i="13" l="1"/>
  <c r="O8" i="13"/>
  <c r="O7" i="13"/>
</calcChain>
</file>

<file path=xl/sharedStrings.xml><?xml version="1.0" encoding="utf-8"?>
<sst xmlns="http://schemas.openxmlformats.org/spreadsheetml/2006/main" count="173" uniqueCount="78">
  <si>
    <t>StDev</t>
  </si>
  <si>
    <t>NfsA_Ec</t>
  </si>
  <si>
    <t>WT NfsA</t>
  </si>
  <si>
    <t>127_SHTKSRF</t>
  </si>
  <si>
    <t>1_SHTKSRG</t>
  </si>
  <si>
    <t>5_SHTKRRF</t>
  </si>
  <si>
    <t>78_YHYKSRF</t>
  </si>
  <si>
    <t>118_YHTKSRF</t>
  </si>
  <si>
    <t>3_SHTKSVF</t>
  </si>
  <si>
    <t>R225V</t>
  </si>
  <si>
    <t>9_SHTVSRF</t>
  </si>
  <si>
    <t>119_SHYKSRF</t>
  </si>
  <si>
    <t>64_YHTKSVF</t>
  </si>
  <si>
    <t>S41Y</t>
  </si>
  <si>
    <t>32_SCTKSRF</t>
  </si>
  <si>
    <t>80_YHYKSVF</t>
  </si>
  <si>
    <t>T219Y</t>
  </si>
  <si>
    <t>F227G</t>
  </si>
  <si>
    <t>S224R</t>
  </si>
  <si>
    <t>H215C</t>
  </si>
  <si>
    <t>K222V</t>
  </si>
  <si>
    <t>18_SHYKSVF</t>
  </si>
  <si>
    <t>Variant</t>
  </si>
  <si>
    <t>118_SHTKSDF</t>
  </si>
  <si>
    <t>R225D</t>
  </si>
  <si>
    <t>85_YHTKSDF</t>
  </si>
  <si>
    <t>113_YHTKSRF</t>
  </si>
  <si>
    <t>114_SNTKSRF</t>
  </si>
  <si>
    <t>F227H</t>
  </si>
  <si>
    <t>115_SHYKSRF</t>
  </si>
  <si>
    <t>H215N</t>
  </si>
  <si>
    <t>116_SHTRSRF</t>
  </si>
  <si>
    <t>K222R</t>
  </si>
  <si>
    <t>117_SHTKYRF</t>
  </si>
  <si>
    <t>S224Y</t>
  </si>
  <si>
    <t>119_SHTKSRH</t>
  </si>
  <si>
    <t>44_SHYKSDF</t>
  </si>
  <si>
    <t>99_YHYKSRF</t>
  </si>
  <si>
    <t>101_YHYKSDF</t>
  </si>
  <si>
    <t>EC50</t>
  </si>
  <si>
    <t>Fold Activity</t>
  </si>
  <si>
    <t>Adjusted Error</t>
  </si>
  <si>
    <t>Error Ratio</t>
  </si>
  <si>
    <t>Individual Substitutions in 36_37</t>
  </si>
  <si>
    <t>Individual Substitutions in 20_39</t>
  </si>
  <si>
    <t>Predicted Multiplicative Effect</t>
  </si>
  <si>
    <t>n</t>
  </si>
  <si>
    <t>S41Y + R225V/D</t>
  </si>
  <si>
    <t>S41Y + T219Y + R225V/D</t>
  </si>
  <si>
    <t>T219Y + R225V/D</t>
  </si>
  <si>
    <t>R225V/D</t>
  </si>
  <si>
    <t>S41Y + T219Y</t>
  </si>
  <si>
    <t>S41Y + R225V</t>
  </si>
  <si>
    <t>T219Y + R225V</t>
  </si>
  <si>
    <t>S41Y + T219Y + R225V</t>
  </si>
  <si>
    <t>S41Y + R225D</t>
  </si>
  <si>
    <t>T219Y + R225D</t>
  </si>
  <si>
    <t>S41Y R225D</t>
  </si>
  <si>
    <t>Substitution Added</t>
  </si>
  <si>
    <t>S41Y + T219Y + R225D</t>
  </si>
  <si>
    <t>Fold Activity of WT NfsA (Observed)</t>
  </si>
  <si>
    <t>Averaged Data</t>
  </si>
  <si>
    <t>Averaged EC50</t>
  </si>
  <si>
    <t>36_37 Raw Data</t>
  </si>
  <si>
    <t>20_39 Raw Data</t>
  </si>
  <si>
    <t>StDev*</t>
  </si>
  <si>
    <t>*Error calculated using error propagation equation</t>
  </si>
  <si>
    <t>S41Y T219Y R225D</t>
  </si>
  <si>
    <t>S41Y T219Y R225D F227H</t>
  </si>
  <si>
    <t>R225D H215N</t>
  </si>
  <si>
    <t>S41Y H215N R225D</t>
  </si>
  <si>
    <t>S41Y H215N T219Y R225D</t>
  </si>
  <si>
    <t>S41Y H215N T219Y R225D F227H</t>
  </si>
  <si>
    <t>Averaged EC50 Values</t>
  </si>
  <si>
    <t>36_37 Substitutions</t>
  </si>
  <si>
    <t>20_39 Substitutions</t>
  </si>
  <si>
    <t>WT NfsA_Ec</t>
  </si>
  <si>
    <t>Fold Activity of WT NfsA_Ec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</si>
</sst>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7" formatCode="0.00000"/>
    <numFmt numFmtId="168" formatCode="0.0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6" tint="0.39997558519241921"/>
      </left>
      <right/>
      <top/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/>
      <right/>
      <top/>
      <bottom style="thin">
        <color theme="6" tint="0.599993896298104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7" fillId="0" borderId="0" xfId="0" applyNumberFormat="1" applyFont="1" applyBorder="1" applyAlignment="1">
      <alignment horizontal="right"/>
    </xf>
    <xf numFmtId="0" fontId="2" fillId="0" borderId="0" xfId="1" applyFont="1"/>
    <xf numFmtId="0" fontId="2" fillId="0" borderId="5" xfId="1" applyFont="1" applyBorder="1"/>
    <xf numFmtId="0" fontId="7" fillId="2" borderId="5" xfId="0" applyFont="1" applyFill="1" applyBorder="1" applyAlignment="1">
      <alignment horizontal="right"/>
    </xf>
    <xf numFmtId="167" fontId="2" fillId="0" borderId="5" xfId="1" applyNumberFormat="1" applyFont="1" applyBorder="1"/>
    <xf numFmtId="168" fontId="2" fillId="0" borderId="5" xfId="1" applyNumberFormat="1" applyFont="1" applyBorder="1"/>
    <xf numFmtId="0" fontId="7" fillId="2" borderId="5" xfId="1" applyFont="1" applyFill="1" applyBorder="1" applyAlignment="1">
      <alignment horizontal="right"/>
    </xf>
    <xf numFmtId="0" fontId="2" fillId="0" borderId="6" xfId="1" applyFont="1" applyBorder="1"/>
    <xf numFmtId="2" fontId="2" fillId="0" borderId="0" xfId="1" applyNumberFormat="1" applyFont="1"/>
    <xf numFmtId="164" fontId="2" fillId="0" borderId="0" xfId="1" applyNumberFormat="1" applyFont="1"/>
    <xf numFmtId="0" fontId="2" fillId="0" borderId="4" xfId="1" applyFont="1" applyBorder="1"/>
    <xf numFmtId="168" fontId="2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10" xfId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1" xfId="1" applyFont="1" applyFill="1" applyBorder="1" applyAlignment="1">
      <alignment horizontal="right"/>
    </xf>
    <xf numFmtId="0" fontId="2" fillId="0" borderId="12" xfId="1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0" borderId="1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164" fontId="2" fillId="0" borderId="0" xfId="1" applyNumberFormat="1" applyFont="1" applyBorder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1" fontId="5" fillId="0" borderId="0" xfId="1" applyNumberFormat="1" applyFont="1" applyAlignment="1">
      <alignment horizontal="right"/>
    </xf>
    <xf numFmtId="0" fontId="3" fillId="0" borderId="0" xfId="1" applyFont="1"/>
    <xf numFmtId="1" fontId="2" fillId="0" borderId="0" xfId="1" applyNumberFormat="1" applyFont="1"/>
    <xf numFmtId="0" fontId="3" fillId="0" borderId="0" xfId="3" applyFont="1" applyAlignment="1">
      <alignment horizontal="right"/>
    </xf>
    <xf numFmtId="0" fontId="2" fillId="0" borderId="0" xfId="3" applyFont="1"/>
    <xf numFmtId="164" fontId="2" fillId="0" borderId="0" xfId="3" applyNumberFormat="1" applyFont="1"/>
    <xf numFmtId="1" fontId="2" fillId="0" borderId="0" xfId="3" applyNumberFormat="1" applyFont="1"/>
    <xf numFmtId="0" fontId="6" fillId="0" borderId="0" xfId="3" applyFont="1" applyAlignment="1">
      <alignment horizontal="right"/>
    </xf>
    <xf numFmtId="0" fontId="6" fillId="0" borderId="0" xfId="3" applyFont="1" applyAlignment="1">
      <alignment horizontal="center"/>
    </xf>
    <xf numFmtId="164" fontId="5" fillId="0" borderId="0" xfId="3" applyNumberFormat="1" applyFont="1" applyAlignment="1">
      <alignment horizontal="right"/>
    </xf>
    <xf numFmtId="0" fontId="5" fillId="0" borderId="0" xfId="3" applyFont="1" applyAlignment="1">
      <alignment horizontal="right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</cellXfs>
  <cellStyles count="4"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25"/>
  <sheetViews>
    <sheetView workbookViewId="0">
      <selection activeCell="B18" sqref="B18:B24"/>
    </sheetView>
  </sheetViews>
  <sheetFormatPr defaultColWidth="12.42578125" defaultRowHeight="15" x14ac:dyDescent="0.25"/>
  <cols>
    <col min="1" max="1" width="12.42578125" style="4"/>
    <col min="2" max="2" width="16.28515625" style="4" bestFit="1" customWidth="1"/>
    <col min="3" max="3" width="11.85546875" style="4" bestFit="1" customWidth="1"/>
    <col min="4" max="4" width="6" style="4" customWidth="1"/>
    <col min="5" max="5" width="6.7109375" style="4" bestFit="1" customWidth="1"/>
    <col min="6" max="6" width="12.42578125" style="4"/>
    <col min="7" max="7" width="12" style="4" bestFit="1" customWidth="1"/>
    <col min="8" max="8" width="13.85546875" style="4" bestFit="1" customWidth="1"/>
    <col min="9" max="16384" width="12.42578125" style="4"/>
  </cols>
  <sheetData>
    <row r="2" spans="2:12" ht="15.75" thickBot="1" x14ac:dyDescent="0.3"/>
    <row r="3" spans="2:12" ht="15.75" thickBot="1" x14ac:dyDescent="0.3">
      <c r="B3" s="43" t="s">
        <v>43</v>
      </c>
      <c r="C3" s="44"/>
      <c r="D3" s="44"/>
      <c r="E3" s="44"/>
      <c r="F3" s="44"/>
      <c r="G3" s="44"/>
      <c r="H3" s="45"/>
    </row>
    <row r="5" spans="2:12" x14ac:dyDescent="0.25">
      <c r="B5" s="2" t="s">
        <v>58</v>
      </c>
      <c r="C5" s="1" t="s">
        <v>22</v>
      </c>
      <c r="D5" s="1" t="s">
        <v>39</v>
      </c>
      <c r="E5" s="2" t="s">
        <v>0</v>
      </c>
      <c r="F5" s="2" t="s">
        <v>42</v>
      </c>
      <c r="G5" s="2" t="s">
        <v>40</v>
      </c>
      <c r="H5" s="2" t="s">
        <v>41</v>
      </c>
    </row>
    <row r="6" spans="2:12" x14ac:dyDescent="0.25">
      <c r="B6" s="5" t="s">
        <v>2</v>
      </c>
      <c r="C6" s="6" t="s">
        <v>3</v>
      </c>
      <c r="D6" s="5">
        <v>4.8</v>
      </c>
      <c r="E6" s="5">
        <v>0.7</v>
      </c>
      <c r="F6" s="7">
        <f>(E6/D6)</f>
        <v>0.14583333333333334</v>
      </c>
      <c r="G6" s="8">
        <f t="shared" ref="G6:G13" si="0">D6/$D$6</f>
        <v>1</v>
      </c>
      <c r="H6" s="7">
        <f t="shared" ref="H6:H13" si="1">G6*F6</f>
        <v>0.14583333333333334</v>
      </c>
    </row>
    <row r="7" spans="2:12" x14ac:dyDescent="0.25">
      <c r="B7" s="5" t="s">
        <v>13</v>
      </c>
      <c r="C7" s="9" t="s">
        <v>7</v>
      </c>
      <c r="D7" s="5">
        <v>5.0999999999999996</v>
      </c>
      <c r="E7" s="5">
        <v>1</v>
      </c>
      <c r="F7" s="7">
        <f t="shared" ref="F7:F13" si="2">(E7/D7)</f>
        <v>0.19607843137254904</v>
      </c>
      <c r="G7" s="8">
        <f t="shared" si="0"/>
        <v>1.0625</v>
      </c>
      <c r="H7" s="7">
        <f t="shared" si="1"/>
        <v>0.20833333333333337</v>
      </c>
    </row>
    <row r="8" spans="2:12" x14ac:dyDescent="0.25">
      <c r="B8" s="5" t="s">
        <v>19</v>
      </c>
      <c r="C8" s="6" t="s">
        <v>14</v>
      </c>
      <c r="D8" s="5">
        <v>3.7</v>
      </c>
      <c r="E8" s="5">
        <v>0.3</v>
      </c>
      <c r="F8" s="7">
        <f t="shared" si="2"/>
        <v>8.1081081081081072E-2</v>
      </c>
      <c r="G8" s="8">
        <f t="shared" si="0"/>
        <v>0.77083333333333337</v>
      </c>
      <c r="H8" s="7">
        <f t="shared" si="1"/>
        <v>6.2499999999999993E-2</v>
      </c>
    </row>
    <row r="9" spans="2:12" x14ac:dyDescent="0.25">
      <c r="B9" s="5" t="s">
        <v>16</v>
      </c>
      <c r="C9" s="9" t="s">
        <v>11</v>
      </c>
      <c r="D9" s="5">
        <v>4.3</v>
      </c>
      <c r="E9" s="5">
        <v>0.7</v>
      </c>
      <c r="F9" s="7">
        <f t="shared" si="2"/>
        <v>0.16279069767441859</v>
      </c>
      <c r="G9" s="8">
        <f t="shared" si="0"/>
        <v>0.89583333333333337</v>
      </c>
      <c r="H9" s="7">
        <f t="shared" si="1"/>
        <v>0.14583333333333331</v>
      </c>
    </row>
    <row r="10" spans="2:12" x14ac:dyDescent="0.25">
      <c r="B10" s="5" t="s">
        <v>20</v>
      </c>
      <c r="C10" s="6" t="s">
        <v>10</v>
      </c>
      <c r="D10" s="5">
        <v>4.5999999999999996</v>
      </c>
      <c r="E10" s="5">
        <v>0.8</v>
      </c>
      <c r="F10" s="7">
        <f t="shared" si="2"/>
        <v>0.17391304347826089</v>
      </c>
      <c r="G10" s="8">
        <f t="shared" si="0"/>
        <v>0.95833333333333326</v>
      </c>
      <c r="H10" s="7">
        <f t="shared" si="1"/>
        <v>0.16666666666666669</v>
      </c>
    </row>
    <row r="11" spans="2:12" x14ac:dyDescent="0.25">
      <c r="B11" s="5" t="s">
        <v>18</v>
      </c>
      <c r="C11" s="6" t="s">
        <v>5</v>
      </c>
      <c r="D11" s="5">
        <v>2.2000000000000002</v>
      </c>
      <c r="E11" s="5">
        <v>0.2</v>
      </c>
      <c r="F11" s="7">
        <f t="shared" si="2"/>
        <v>9.0909090909090912E-2</v>
      </c>
      <c r="G11" s="8">
        <f t="shared" si="0"/>
        <v>0.45833333333333337</v>
      </c>
      <c r="H11" s="7">
        <f t="shared" si="1"/>
        <v>4.1666666666666671E-2</v>
      </c>
      <c r="I11" s="10"/>
    </row>
    <row r="12" spans="2:12" x14ac:dyDescent="0.25">
      <c r="B12" s="5" t="s">
        <v>9</v>
      </c>
      <c r="C12" s="6" t="s">
        <v>8</v>
      </c>
      <c r="D12" s="5">
        <v>13.2</v>
      </c>
      <c r="E12" s="5">
        <v>2.2999999999999998</v>
      </c>
      <c r="F12" s="7">
        <f t="shared" si="2"/>
        <v>0.17424242424242423</v>
      </c>
      <c r="G12" s="8">
        <f t="shared" si="0"/>
        <v>2.75</v>
      </c>
      <c r="H12" s="7">
        <f t="shared" si="1"/>
        <v>0.47916666666666663</v>
      </c>
    </row>
    <row r="13" spans="2:12" x14ac:dyDescent="0.25">
      <c r="B13" s="5" t="s">
        <v>17</v>
      </c>
      <c r="C13" s="6" t="s">
        <v>4</v>
      </c>
      <c r="D13" s="5">
        <v>3.6</v>
      </c>
      <c r="E13" s="5">
        <v>1</v>
      </c>
      <c r="F13" s="7">
        <f t="shared" si="2"/>
        <v>0.27777777777777779</v>
      </c>
      <c r="G13" s="8">
        <f t="shared" si="0"/>
        <v>0.75</v>
      </c>
      <c r="H13" s="7">
        <f t="shared" si="1"/>
        <v>0.20833333333333334</v>
      </c>
    </row>
    <row r="14" spans="2:12" ht="15.75" thickBot="1" x14ac:dyDescent="0.3">
      <c r="F14" s="11"/>
      <c r="G14" s="12"/>
      <c r="H14" s="12"/>
    </row>
    <row r="15" spans="2:12" ht="15.75" thickBot="1" x14ac:dyDescent="0.3">
      <c r="B15" s="43" t="s">
        <v>44</v>
      </c>
      <c r="C15" s="44"/>
      <c r="D15" s="44"/>
      <c r="E15" s="44"/>
      <c r="F15" s="44"/>
      <c r="G15" s="44"/>
      <c r="H15" s="45"/>
      <c r="L15" s="13"/>
    </row>
    <row r="17" spans="2:8" x14ac:dyDescent="0.25">
      <c r="B17" s="2" t="s">
        <v>58</v>
      </c>
      <c r="C17" s="1" t="s">
        <v>22</v>
      </c>
      <c r="D17" s="1" t="s">
        <v>39</v>
      </c>
      <c r="E17" s="2" t="s">
        <v>0</v>
      </c>
      <c r="F17" s="2" t="s">
        <v>42</v>
      </c>
      <c r="G17" s="2" t="s">
        <v>40</v>
      </c>
      <c r="H17" s="2" t="s">
        <v>41</v>
      </c>
    </row>
    <row r="18" spans="2:8" x14ac:dyDescent="0.25">
      <c r="B18" s="4" t="s">
        <v>2</v>
      </c>
      <c r="C18" s="16" t="s">
        <v>3</v>
      </c>
      <c r="D18" s="4">
        <v>4.4000000000000004</v>
      </c>
      <c r="E18" s="4">
        <v>0.7</v>
      </c>
      <c r="F18" s="14">
        <f>(E18/D18)</f>
        <v>0.15909090909090906</v>
      </c>
      <c r="G18" s="14">
        <f t="shared" ref="G18:G25" si="3">D18/$D$18</f>
        <v>1</v>
      </c>
      <c r="H18" s="14">
        <f t="shared" ref="H18:H25" si="4">F18*G18</f>
        <v>0.15909090909090906</v>
      </c>
    </row>
    <row r="19" spans="2:8" x14ac:dyDescent="0.25">
      <c r="B19" s="4" t="s">
        <v>13</v>
      </c>
      <c r="C19" s="3" t="s">
        <v>26</v>
      </c>
      <c r="D19" s="4">
        <v>4.8</v>
      </c>
      <c r="E19" s="4">
        <v>0.9</v>
      </c>
      <c r="F19" s="14">
        <f t="shared" ref="F19:F25" si="5">(E19/D19)</f>
        <v>0.1875</v>
      </c>
      <c r="G19" s="14">
        <f t="shared" si="3"/>
        <v>1.0909090909090908</v>
      </c>
      <c r="H19" s="14">
        <f t="shared" si="4"/>
        <v>0.20454545454545453</v>
      </c>
    </row>
    <row r="20" spans="2:8" x14ac:dyDescent="0.25">
      <c r="B20" s="4" t="s">
        <v>30</v>
      </c>
      <c r="C20" s="3" t="s">
        <v>27</v>
      </c>
      <c r="D20" s="4">
        <v>4</v>
      </c>
      <c r="E20" s="4">
        <v>0.6</v>
      </c>
      <c r="F20" s="14">
        <f t="shared" si="5"/>
        <v>0.15</v>
      </c>
      <c r="G20" s="14">
        <f t="shared" si="3"/>
        <v>0.90909090909090906</v>
      </c>
      <c r="H20" s="14">
        <f t="shared" si="4"/>
        <v>0.13636363636363635</v>
      </c>
    </row>
    <row r="21" spans="2:8" x14ac:dyDescent="0.25">
      <c r="B21" s="4" t="s">
        <v>16</v>
      </c>
      <c r="C21" s="3" t="s">
        <v>29</v>
      </c>
      <c r="D21" s="4">
        <v>4.3</v>
      </c>
      <c r="E21" s="4">
        <v>0.4</v>
      </c>
      <c r="F21" s="14">
        <f t="shared" si="5"/>
        <v>9.3023255813953501E-2</v>
      </c>
      <c r="G21" s="14">
        <f t="shared" si="3"/>
        <v>0.97727272727272718</v>
      </c>
      <c r="H21" s="14">
        <f t="shared" si="4"/>
        <v>9.0909090909090912E-2</v>
      </c>
    </row>
    <row r="22" spans="2:8" x14ac:dyDescent="0.25">
      <c r="B22" s="4" t="s">
        <v>32</v>
      </c>
      <c r="C22" s="3" t="s">
        <v>31</v>
      </c>
      <c r="D22" s="4">
        <v>4.3</v>
      </c>
      <c r="E22" s="4">
        <v>0.7</v>
      </c>
      <c r="F22" s="14">
        <f t="shared" si="5"/>
        <v>0.16279069767441859</v>
      </c>
      <c r="G22" s="14">
        <f t="shared" si="3"/>
        <v>0.97727272727272718</v>
      </c>
      <c r="H22" s="14">
        <f t="shared" si="4"/>
        <v>0.15909090909090906</v>
      </c>
    </row>
    <row r="23" spans="2:8" x14ac:dyDescent="0.25">
      <c r="B23" s="4" t="s">
        <v>34</v>
      </c>
      <c r="C23" s="3" t="s">
        <v>33</v>
      </c>
      <c r="D23" s="4">
        <v>4.3</v>
      </c>
      <c r="E23" s="4">
        <v>0.6</v>
      </c>
      <c r="F23" s="14">
        <f t="shared" si="5"/>
        <v>0.13953488372093023</v>
      </c>
      <c r="G23" s="14">
        <f t="shared" si="3"/>
        <v>0.97727272727272718</v>
      </c>
      <c r="H23" s="14">
        <f t="shared" si="4"/>
        <v>0.13636363636363635</v>
      </c>
    </row>
    <row r="24" spans="2:8" x14ac:dyDescent="0.25">
      <c r="B24" s="4" t="s">
        <v>24</v>
      </c>
      <c r="C24" s="3" t="s">
        <v>23</v>
      </c>
      <c r="D24" s="4">
        <v>11.5</v>
      </c>
      <c r="E24" s="4">
        <v>1.8</v>
      </c>
      <c r="F24" s="14">
        <f t="shared" si="5"/>
        <v>0.15652173913043479</v>
      </c>
      <c r="G24" s="14">
        <f t="shared" si="3"/>
        <v>2.6136363636363633</v>
      </c>
      <c r="H24" s="14">
        <f t="shared" si="4"/>
        <v>0.40909090909090906</v>
      </c>
    </row>
    <row r="25" spans="2:8" x14ac:dyDescent="0.25">
      <c r="B25" s="4" t="s">
        <v>28</v>
      </c>
      <c r="C25" s="3" t="s">
        <v>35</v>
      </c>
      <c r="D25" s="4">
        <v>3.8</v>
      </c>
      <c r="E25" s="4">
        <v>0.3</v>
      </c>
      <c r="F25" s="14">
        <f t="shared" si="5"/>
        <v>7.8947368421052627E-2</v>
      </c>
      <c r="G25" s="14">
        <f t="shared" si="3"/>
        <v>0.86363636363636354</v>
      </c>
      <c r="H25" s="14">
        <f t="shared" si="4"/>
        <v>6.8181818181818177E-2</v>
      </c>
    </row>
  </sheetData>
  <mergeCells count="2">
    <mergeCell ref="B3:H3"/>
    <mergeCell ref="B15:H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81"/>
  <sheetViews>
    <sheetView workbookViewId="0">
      <selection activeCell="H62" sqref="H62"/>
    </sheetView>
  </sheetViews>
  <sheetFormatPr defaultColWidth="12.42578125" defaultRowHeight="15" x14ac:dyDescent="0.25"/>
  <cols>
    <col min="1" max="1" width="12.42578125" style="4"/>
    <col min="2" max="2" width="23" style="4" bestFit="1" customWidth="1"/>
    <col min="3" max="3" width="14.28515625" style="4" customWidth="1"/>
    <col min="4" max="4" width="13.7109375" style="4" customWidth="1"/>
    <col min="5" max="5" width="13.7109375" style="4" bestFit="1" customWidth="1"/>
    <col min="6" max="6" width="13.85546875" style="4" customWidth="1"/>
    <col min="7" max="7" width="14.85546875" style="4" customWidth="1"/>
    <col min="8" max="8" width="14.85546875" style="4" bestFit="1" customWidth="1"/>
    <col min="9" max="9" width="21.140625" style="4" customWidth="1"/>
    <col min="10" max="10" width="12.7109375" style="4" bestFit="1" customWidth="1"/>
    <col min="11" max="13" width="12.42578125" style="4"/>
    <col min="14" max="14" width="23.85546875" style="4" customWidth="1"/>
    <col min="15" max="15" width="12.42578125" style="4"/>
    <col min="16" max="16" width="14.7109375" style="4" customWidth="1"/>
    <col min="17" max="17" width="15" style="4" customWidth="1"/>
    <col min="18" max="16384" width="12.42578125" style="4"/>
  </cols>
  <sheetData>
    <row r="2" spans="2:17" ht="15.75" thickBot="1" x14ac:dyDescent="0.3"/>
    <row r="3" spans="2:17" ht="15.75" thickBot="1" x14ac:dyDescent="0.3">
      <c r="B3" s="46" t="s">
        <v>73</v>
      </c>
      <c r="C3" s="47"/>
      <c r="D3" s="47"/>
      <c r="E3" s="47"/>
      <c r="F3" s="47"/>
      <c r="G3" s="48"/>
      <c r="I3" s="46" t="s">
        <v>60</v>
      </c>
      <c r="J3" s="47"/>
      <c r="K3" s="47"/>
      <c r="L3" s="48"/>
      <c r="N3" s="46" t="s">
        <v>45</v>
      </c>
      <c r="O3" s="47"/>
      <c r="P3" s="47"/>
      <c r="Q3" s="48"/>
    </row>
    <row r="5" spans="2:17" x14ac:dyDescent="0.25">
      <c r="B5" s="28" t="s">
        <v>74</v>
      </c>
      <c r="C5" s="29" t="s">
        <v>22</v>
      </c>
      <c r="D5" s="29" t="s">
        <v>62</v>
      </c>
      <c r="E5" s="29" t="s">
        <v>0</v>
      </c>
      <c r="F5" s="29" t="s">
        <v>42</v>
      </c>
      <c r="G5" s="29" t="s">
        <v>46</v>
      </c>
      <c r="I5" s="29"/>
      <c r="J5" s="29" t="s">
        <v>62</v>
      </c>
      <c r="K5" s="29" t="s">
        <v>0</v>
      </c>
      <c r="L5" s="29" t="s">
        <v>46</v>
      </c>
      <c r="N5" s="29"/>
      <c r="O5" s="29" t="s">
        <v>39</v>
      </c>
      <c r="P5" s="29" t="s">
        <v>65</v>
      </c>
      <c r="Q5" s="29" t="s">
        <v>46</v>
      </c>
    </row>
    <row r="6" spans="2:17" x14ac:dyDescent="0.25">
      <c r="B6" s="28" t="s">
        <v>2</v>
      </c>
      <c r="C6" s="20" t="s">
        <v>3</v>
      </c>
      <c r="D6" s="30">
        <f>AVERAGE(B40:B59)</f>
        <v>4.7949999999999999</v>
      </c>
      <c r="E6" s="30">
        <f>STDEV(B40:B59)</f>
        <v>0.71706639199332056</v>
      </c>
      <c r="F6" s="30">
        <f>(E6/D6)</f>
        <v>0.14954460729787708</v>
      </c>
      <c r="G6" s="31">
        <v>20</v>
      </c>
      <c r="I6" s="28" t="s">
        <v>1</v>
      </c>
      <c r="J6" s="30">
        <f t="shared" ref="J6:J13" si="0">C26/$C$26</f>
        <v>1</v>
      </c>
      <c r="K6" s="30">
        <f t="shared" ref="K6:K13" si="1">J6*E26</f>
        <v>0.15726871604160755</v>
      </c>
      <c r="L6" s="32">
        <v>38</v>
      </c>
      <c r="N6" s="15" t="s">
        <v>47</v>
      </c>
      <c r="O6" s="12">
        <f>J7*J9</f>
        <v>2.901767772223359</v>
      </c>
      <c r="P6" s="12">
        <v>0.69656299069072003</v>
      </c>
      <c r="Q6" s="34">
        <f>L7+L9</f>
        <v>21</v>
      </c>
    </row>
    <row r="7" spans="2:17" x14ac:dyDescent="0.25">
      <c r="B7" s="15" t="s">
        <v>13</v>
      </c>
      <c r="C7" s="21" t="s">
        <v>7</v>
      </c>
      <c r="D7" s="30">
        <f>AVERAGE(C40:C43)</f>
        <v>5.0750000000000002</v>
      </c>
      <c r="E7" s="30">
        <f>STDEV(C40:C43)</f>
        <v>0.99121138007994891</v>
      </c>
      <c r="F7" s="30">
        <f t="shared" ref="F7:F23" si="2">(E7/D7)</f>
        <v>0.1953125872078717</v>
      </c>
      <c r="G7" s="4">
        <v>4</v>
      </c>
      <c r="I7" s="15" t="s">
        <v>13</v>
      </c>
      <c r="J7" s="30">
        <f t="shared" si="0"/>
        <v>1.0785550458715598</v>
      </c>
      <c r="K7" s="30">
        <f t="shared" si="1"/>
        <v>0.19627376974983876</v>
      </c>
      <c r="L7" s="32">
        <v>8</v>
      </c>
      <c r="N7" s="15" t="s">
        <v>48</v>
      </c>
      <c r="O7" s="12">
        <f>J7*J8*J9</f>
        <v>2.6792268091873077</v>
      </c>
      <c r="P7" s="12">
        <v>0.73959274073648296</v>
      </c>
      <c r="Q7" s="34">
        <f>L7+L8+L9</f>
        <v>29</v>
      </c>
    </row>
    <row r="8" spans="2:17" x14ac:dyDescent="0.25">
      <c r="B8" s="17" t="s">
        <v>16</v>
      </c>
      <c r="C8" s="22" t="s">
        <v>11</v>
      </c>
      <c r="D8" s="19">
        <f>AVERAGE(D40:D43)</f>
        <v>4.25</v>
      </c>
      <c r="E8" s="19">
        <f>STDEV(D40:D43)</f>
        <v>0.68556546004010355</v>
      </c>
      <c r="F8" s="30">
        <f t="shared" si="2"/>
        <v>0.16130952000943613</v>
      </c>
      <c r="G8" s="4">
        <v>4</v>
      </c>
      <c r="I8" s="15" t="s">
        <v>16</v>
      </c>
      <c r="J8" s="30">
        <f t="shared" si="0"/>
        <v>0.92330848623853223</v>
      </c>
      <c r="K8" s="30">
        <f t="shared" si="1"/>
        <v>0.11525973075774042</v>
      </c>
      <c r="L8" s="32">
        <v>8</v>
      </c>
      <c r="N8" s="15" t="s">
        <v>49</v>
      </c>
      <c r="O8" s="12">
        <f>J8*J9</f>
        <v>2.4840890777366633</v>
      </c>
      <c r="P8" s="12">
        <v>0.45</v>
      </c>
      <c r="Q8" s="34">
        <f>L8+L9</f>
        <v>21</v>
      </c>
    </row>
    <row r="9" spans="2:17" x14ac:dyDescent="0.25">
      <c r="B9" s="17" t="s">
        <v>9</v>
      </c>
      <c r="C9" s="23" t="s">
        <v>8</v>
      </c>
      <c r="D9" s="30">
        <f>AVERAGE(E40:E45)</f>
        <v>13.16666666666667</v>
      </c>
      <c r="E9" s="30">
        <f>STDEV(E40:E45)</f>
        <v>2.2659802882343416</v>
      </c>
      <c r="F9" s="30">
        <f t="shared" si="2"/>
        <v>0.17209976872665883</v>
      </c>
      <c r="G9" s="4">
        <v>6</v>
      </c>
      <c r="I9" s="15" t="s">
        <v>50</v>
      </c>
      <c r="J9" s="30">
        <f t="shared" si="0"/>
        <v>2.6904215814766279</v>
      </c>
      <c r="K9" s="30">
        <f t="shared" si="1"/>
        <v>0.45997020267173783</v>
      </c>
      <c r="L9" s="32">
        <v>13</v>
      </c>
      <c r="N9" s="15" t="s">
        <v>51</v>
      </c>
      <c r="O9" s="12">
        <f>J7*J8</f>
        <v>0.99583902672860058</v>
      </c>
      <c r="P9" s="12">
        <v>0.210950231097289</v>
      </c>
      <c r="Q9" s="34">
        <f>L7+L8</f>
        <v>16</v>
      </c>
    </row>
    <row r="10" spans="2:17" x14ac:dyDescent="0.25">
      <c r="B10" s="17" t="s">
        <v>52</v>
      </c>
      <c r="C10" s="22" t="s">
        <v>12</v>
      </c>
      <c r="D10" s="30">
        <f>AVERAGE(F40:F45)</f>
        <v>20.433333333333334</v>
      </c>
      <c r="E10" s="30">
        <f>STDEV(F40:F45)</f>
        <v>1.8162231874598087</v>
      </c>
      <c r="F10" s="30">
        <f t="shared" si="2"/>
        <v>8.8885310968669265E-2</v>
      </c>
      <c r="G10" s="4">
        <v>6</v>
      </c>
      <c r="I10" s="15" t="s">
        <v>47</v>
      </c>
      <c r="J10" s="30">
        <f t="shared" si="0"/>
        <v>4.2026813018785507</v>
      </c>
      <c r="K10" s="30">
        <f t="shared" si="1"/>
        <v>0.69542958675269528</v>
      </c>
      <c r="L10" s="32">
        <v>13</v>
      </c>
    </row>
    <row r="11" spans="2:17" x14ac:dyDescent="0.25">
      <c r="B11" s="15" t="s">
        <v>51</v>
      </c>
      <c r="C11" s="24" t="s">
        <v>6</v>
      </c>
      <c r="D11" s="12">
        <f>AVERAGE(G40:G43)</f>
        <v>5.3749999999999991</v>
      </c>
      <c r="E11" s="12">
        <f>STDEV(G40:G43)</f>
        <v>0.83416625041615622</v>
      </c>
      <c r="F11" s="30">
        <f t="shared" si="2"/>
        <v>0.15519372100765699</v>
      </c>
      <c r="G11" s="4">
        <v>4</v>
      </c>
      <c r="I11" s="15" t="s">
        <v>51</v>
      </c>
      <c r="J11" s="30">
        <f t="shared" si="0"/>
        <v>1.0948967889908259</v>
      </c>
      <c r="K11" s="30">
        <f t="shared" si="1"/>
        <v>0.18332003243958531</v>
      </c>
      <c r="L11" s="32">
        <v>8</v>
      </c>
    </row>
    <row r="12" spans="2:17" x14ac:dyDescent="0.25">
      <c r="B12" s="15" t="s">
        <v>53</v>
      </c>
      <c r="C12" s="25" t="s">
        <v>21</v>
      </c>
      <c r="D12" s="19">
        <f>AVERAGE(H40:H43)</f>
        <v>12.674999999999999</v>
      </c>
      <c r="E12" s="19">
        <f>STDEV(H40:H43)</f>
        <v>2.3171462333367505</v>
      </c>
      <c r="F12" s="30">
        <f t="shared" si="2"/>
        <v>0.18281232610151879</v>
      </c>
      <c r="G12" s="4">
        <v>4</v>
      </c>
      <c r="I12" s="15" t="s">
        <v>49</v>
      </c>
      <c r="J12" s="30">
        <f t="shared" si="0"/>
        <v>2.7426892201834865</v>
      </c>
      <c r="K12" s="30">
        <f t="shared" si="1"/>
        <v>0.50732566533400481</v>
      </c>
      <c r="L12" s="32">
        <v>8</v>
      </c>
      <c r="N12" s="33" t="s">
        <v>66</v>
      </c>
    </row>
    <row r="13" spans="2:17" x14ac:dyDescent="0.25">
      <c r="B13" s="15" t="s">
        <v>54</v>
      </c>
      <c r="C13" s="25" t="s">
        <v>15</v>
      </c>
      <c r="D13" s="12">
        <f>AVERAGE(I40:I45)</f>
        <v>30.283333333333331</v>
      </c>
      <c r="E13" s="12">
        <f>STDEV(I40:I45)</f>
        <v>4.0587764987329322</v>
      </c>
      <c r="F13" s="30">
        <f t="shared" si="2"/>
        <v>0.13402674184038302</v>
      </c>
      <c r="G13" s="4">
        <v>6</v>
      </c>
      <c r="I13" s="15" t="s">
        <v>48</v>
      </c>
      <c r="J13" s="30">
        <f t="shared" si="0"/>
        <v>5.8889935561380522</v>
      </c>
      <c r="K13" s="30">
        <f t="shared" si="1"/>
        <v>1.2805289943148481</v>
      </c>
      <c r="L13" s="32">
        <v>13</v>
      </c>
    </row>
    <row r="14" spans="2:17" x14ac:dyDescent="0.25">
      <c r="B14" s="15"/>
      <c r="C14" s="25"/>
      <c r="D14" s="12"/>
      <c r="E14" s="12"/>
      <c r="F14" s="30"/>
      <c r="I14" s="15"/>
      <c r="J14" s="30"/>
      <c r="K14" s="30"/>
      <c r="L14" s="32"/>
    </row>
    <row r="15" spans="2:17" x14ac:dyDescent="0.25">
      <c r="B15" s="15" t="s">
        <v>75</v>
      </c>
      <c r="C15" s="29" t="s">
        <v>22</v>
      </c>
      <c r="D15" s="29" t="s">
        <v>62</v>
      </c>
      <c r="E15" s="29" t="s">
        <v>0</v>
      </c>
      <c r="F15" s="29" t="s">
        <v>42</v>
      </c>
      <c r="G15" s="29" t="s">
        <v>46</v>
      </c>
      <c r="I15" s="15"/>
      <c r="J15" s="30"/>
      <c r="K15" s="30"/>
    </row>
    <row r="16" spans="2:17" x14ac:dyDescent="0.25">
      <c r="B16" s="15" t="s">
        <v>2</v>
      </c>
      <c r="C16" s="20" t="s">
        <v>3</v>
      </c>
      <c r="D16" s="12">
        <f>AVERAGE(B64:B81)</f>
        <v>4.3611111111111107</v>
      </c>
      <c r="E16" s="12">
        <f>STDEV(B64:B81)</f>
        <v>0.67400374312879741</v>
      </c>
      <c r="F16" s="30">
        <f t="shared" si="2"/>
        <v>0.15454862899768604</v>
      </c>
      <c r="G16" s="4">
        <v>18</v>
      </c>
      <c r="I16" s="15"/>
      <c r="J16" s="30"/>
      <c r="K16" s="30"/>
    </row>
    <row r="17" spans="2:12" x14ac:dyDescent="0.25">
      <c r="B17" s="15" t="s">
        <v>13</v>
      </c>
      <c r="C17" s="26" t="s">
        <v>26</v>
      </c>
      <c r="D17" s="12">
        <f>AVERAGE(C64:C67)</f>
        <v>4.8249999999999993</v>
      </c>
      <c r="E17" s="12">
        <f>STDEV(C64:C67)</f>
        <v>0.9322910847298026</v>
      </c>
      <c r="F17" s="30">
        <f t="shared" si="2"/>
        <v>0.19322095020306793</v>
      </c>
      <c r="G17" s="4">
        <v>4</v>
      </c>
      <c r="I17" s="29"/>
      <c r="J17" s="29"/>
      <c r="K17" s="29"/>
      <c r="L17" s="29"/>
    </row>
    <row r="18" spans="2:12" x14ac:dyDescent="0.25">
      <c r="B18" s="15" t="s">
        <v>16</v>
      </c>
      <c r="C18" s="26" t="s">
        <v>29</v>
      </c>
      <c r="D18" s="12">
        <f>AVERAGE(D64:D67)</f>
        <v>4.2249999999999996</v>
      </c>
      <c r="E18" s="12">
        <f>STDEV(D64:D67)</f>
        <v>0.42720018726587666</v>
      </c>
      <c r="F18" s="30">
        <f t="shared" si="2"/>
        <v>0.10111247035878738</v>
      </c>
      <c r="G18" s="4">
        <v>4</v>
      </c>
      <c r="I18" s="28"/>
      <c r="J18" s="30"/>
      <c r="K18" s="30"/>
      <c r="L18" s="31"/>
    </row>
    <row r="19" spans="2:12" x14ac:dyDescent="0.25">
      <c r="B19" s="15" t="s">
        <v>24</v>
      </c>
      <c r="C19" s="26" t="s">
        <v>23</v>
      </c>
      <c r="D19" s="12">
        <f>AVERAGE(E64:E70)</f>
        <v>11.528571428571428</v>
      </c>
      <c r="E19" s="12">
        <f>STDEV(E64:E70)</f>
        <v>1.7857904745651445</v>
      </c>
      <c r="F19" s="30">
        <f t="shared" si="2"/>
        <v>0.15490128032163583</v>
      </c>
      <c r="G19" s="4">
        <v>7</v>
      </c>
      <c r="I19" s="15"/>
      <c r="J19" s="30"/>
      <c r="K19" s="30"/>
    </row>
    <row r="20" spans="2:12" x14ac:dyDescent="0.25">
      <c r="B20" s="15" t="s">
        <v>55</v>
      </c>
      <c r="C20" s="26" t="s">
        <v>25</v>
      </c>
      <c r="D20" s="12">
        <f>AVERAGE(F64:F70)</f>
        <v>18.142857142857142</v>
      </c>
      <c r="E20" s="12">
        <f>STDEV(F64:F70)</f>
        <v>3.8470149219263221</v>
      </c>
      <c r="F20" s="30">
        <f t="shared" si="2"/>
        <v>0.21204019254712012</v>
      </c>
      <c r="G20" s="4">
        <v>7</v>
      </c>
      <c r="I20" s="15"/>
      <c r="J20" s="30"/>
      <c r="K20" s="30"/>
    </row>
    <row r="21" spans="2:12" x14ac:dyDescent="0.25">
      <c r="B21" s="15" t="s">
        <v>51</v>
      </c>
      <c r="C21" s="26" t="s">
        <v>37</v>
      </c>
      <c r="D21" s="12">
        <f>AVERAGE(G64:G67)</f>
        <v>4.6749999999999998</v>
      </c>
      <c r="E21" s="12">
        <f>STDEV(G64:G67)</f>
        <v>0.79320026895272022</v>
      </c>
      <c r="F21" s="30">
        <f t="shared" si="2"/>
        <v>0.16966850672785461</v>
      </c>
      <c r="G21" s="4">
        <v>4</v>
      </c>
      <c r="I21" s="15"/>
      <c r="J21" s="30"/>
      <c r="K21" s="30"/>
    </row>
    <row r="22" spans="2:12" x14ac:dyDescent="0.25">
      <c r="B22" s="15" t="s">
        <v>56</v>
      </c>
      <c r="C22" s="26" t="s">
        <v>36</v>
      </c>
      <c r="D22" s="12">
        <f>AVERAGE(H64:H67)</f>
        <v>12.5</v>
      </c>
      <c r="E22" s="12">
        <f>STDEV(H64:H67)</f>
        <v>2.6944387170614941</v>
      </c>
      <c r="F22" s="30">
        <f t="shared" si="2"/>
        <v>0.21555509736491951</v>
      </c>
      <c r="G22" s="4">
        <v>4</v>
      </c>
      <c r="I22" s="15"/>
      <c r="J22" s="30"/>
      <c r="K22" s="30"/>
    </row>
    <row r="23" spans="2:12" x14ac:dyDescent="0.25">
      <c r="B23" s="15" t="s">
        <v>59</v>
      </c>
      <c r="C23" s="26" t="s">
        <v>38</v>
      </c>
      <c r="D23" s="12">
        <f>AVERAGE(I64:I70)</f>
        <v>23.771428571428569</v>
      </c>
      <c r="E23" s="12">
        <f>STDEV(I64:I70)</f>
        <v>5.7022551929665921</v>
      </c>
      <c r="F23" s="30">
        <f t="shared" si="2"/>
        <v>0.23987852374258503</v>
      </c>
      <c r="G23" s="4">
        <v>7</v>
      </c>
      <c r="I23" s="15"/>
      <c r="J23" s="30"/>
      <c r="K23" s="30"/>
    </row>
    <row r="24" spans="2:12" x14ac:dyDescent="0.25">
      <c r="B24" s="15"/>
      <c r="C24" s="15"/>
      <c r="D24" s="12"/>
      <c r="E24" s="12"/>
      <c r="F24" s="30"/>
      <c r="I24" s="15"/>
      <c r="J24" s="30"/>
      <c r="K24" s="30"/>
    </row>
    <row r="25" spans="2:12" x14ac:dyDescent="0.25">
      <c r="B25" s="15" t="s">
        <v>61</v>
      </c>
      <c r="C25" s="29" t="s">
        <v>62</v>
      </c>
      <c r="D25" s="29" t="s">
        <v>0</v>
      </c>
      <c r="E25" s="29" t="s">
        <v>42</v>
      </c>
      <c r="F25" s="29" t="s">
        <v>46</v>
      </c>
      <c r="G25" s="29"/>
      <c r="I25" s="15"/>
      <c r="J25" s="30"/>
      <c r="K25" s="30"/>
    </row>
    <row r="26" spans="2:12" x14ac:dyDescent="0.25">
      <c r="B26" s="15" t="s">
        <v>2</v>
      </c>
      <c r="C26" s="19">
        <f>AVERAGE(B40:B59,B64:B81)</f>
        <v>4.5894736842105255</v>
      </c>
      <c r="D26" s="12">
        <f>STDEV(B40:B59,B64:B81)</f>
        <v>0.72178063362253564</v>
      </c>
      <c r="E26" s="12">
        <f>(D26/C26)</f>
        <v>0.15726871604160755</v>
      </c>
      <c r="F26" s="32">
        <v>38</v>
      </c>
      <c r="I26" s="15"/>
      <c r="J26" s="30"/>
      <c r="K26" s="30"/>
    </row>
    <row r="27" spans="2:12" x14ac:dyDescent="0.25">
      <c r="B27" s="15" t="s">
        <v>13</v>
      </c>
      <c r="C27" s="19">
        <f>AVERAGE(C40:C43,C64:C67)</f>
        <v>4.95</v>
      </c>
      <c r="D27" s="12">
        <f>STDEV(C40:C43,C64:C67)</f>
        <v>0.90079330116768097</v>
      </c>
      <c r="E27" s="12">
        <f t="shared" ref="E27:E33" si="3">(D27/C27)</f>
        <v>0.18197844468033958</v>
      </c>
      <c r="F27" s="32">
        <v>8</v>
      </c>
      <c r="I27" s="15"/>
      <c r="J27" s="30"/>
      <c r="K27" s="30"/>
    </row>
    <row r="28" spans="2:12" x14ac:dyDescent="0.25">
      <c r="B28" s="15" t="s">
        <v>16</v>
      </c>
      <c r="C28" s="19">
        <f>AVERAGE(D40:D43,D64:D67)</f>
        <v>4.2374999999999998</v>
      </c>
      <c r="D28" s="12">
        <f>STDEV(D40:D43,D64:D67)</f>
        <v>0.52898150116184017</v>
      </c>
      <c r="E28" s="12">
        <f t="shared" si="3"/>
        <v>0.12483339260456405</v>
      </c>
      <c r="F28" s="32">
        <v>8</v>
      </c>
      <c r="I28" s="15"/>
      <c r="J28" s="30"/>
      <c r="K28" s="30"/>
    </row>
    <row r="29" spans="2:12" x14ac:dyDescent="0.25">
      <c r="B29" s="15" t="s">
        <v>50</v>
      </c>
      <c r="C29" s="19">
        <f>AVERAGE(D9,D19)</f>
        <v>12.347619047619048</v>
      </c>
      <c r="D29" s="12">
        <f>STDEV(E40:E45,E64:E70)</f>
        <v>2.1110211406829227</v>
      </c>
      <c r="E29" s="12">
        <f t="shared" si="3"/>
        <v>0.17096584633375</v>
      </c>
      <c r="F29" s="32">
        <v>13</v>
      </c>
      <c r="I29" s="15"/>
      <c r="J29" s="30"/>
      <c r="K29" s="30"/>
    </row>
    <row r="30" spans="2:12" x14ac:dyDescent="0.25">
      <c r="B30" s="15" t="s">
        <v>47</v>
      </c>
      <c r="C30" s="19">
        <f>AVERAGE(D10,D20)</f>
        <v>19.288095238095238</v>
      </c>
      <c r="D30" s="12">
        <f>STDEV(F40:F45,F64:F70)</f>
        <v>3.1916557876228953</v>
      </c>
      <c r="E30" s="12">
        <f t="shared" si="3"/>
        <v>0.16547283431695051</v>
      </c>
      <c r="F30" s="32">
        <v>13</v>
      </c>
      <c r="I30" s="15"/>
      <c r="J30" s="30"/>
      <c r="K30" s="30"/>
    </row>
    <row r="31" spans="2:12" x14ac:dyDescent="0.25">
      <c r="B31" s="15" t="s">
        <v>51</v>
      </c>
      <c r="C31" s="19">
        <f>AVERAGE(D11,D21)</f>
        <v>5.0249999999999995</v>
      </c>
      <c r="D31" s="12">
        <f>STDEV(G40:G43,G64:G67)</f>
        <v>0.84134246467009655</v>
      </c>
      <c r="E31" s="12">
        <f t="shared" si="3"/>
        <v>0.16743133625275555</v>
      </c>
      <c r="F31" s="32">
        <v>8</v>
      </c>
    </row>
    <row r="32" spans="2:12" x14ac:dyDescent="0.25">
      <c r="B32" s="15" t="s">
        <v>49</v>
      </c>
      <c r="C32" s="19">
        <f>AVERAGE(D12,D22)</f>
        <v>12.587499999999999</v>
      </c>
      <c r="D32" s="12">
        <f>STDEV(H40:H43,H64:H67)</f>
        <v>2.3283577903750108</v>
      </c>
      <c r="E32" s="12">
        <f t="shared" si="3"/>
        <v>0.18497380658391349</v>
      </c>
      <c r="F32" s="32">
        <v>8</v>
      </c>
    </row>
    <row r="33" spans="2:19" x14ac:dyDescent="0.25">
      <c r="B33" s="15" t="s">
        <v>48</v>
      </c>
      <c r="C33" s="19">
        <f>AVERAGE(D13,D23)</f>
        <v>27.027380952380952</v>
      </c>
      <c r="D33" s="12">
        <f>STDEV(I40:I45,I64:I70)</f>
        <v>5.8769541212765652</v>
      </c>
      <c r="E33" s="12">
        <f t="shared" si="3"/>
        <v>0.2174444550003222</v>
      </c>
      <c r="F33" s="32">
        <v>13</v>
      </c>
    </row>
    <row r="34" spans="2:19" x14ac:dyDescent="0.25">
      <c r="B34" s="15"/>
      <c r="C34" s="15"/>
      <c r="D34" s="12"/>
      <c r="E34" s="12"/>
      <c r="F34" s="30"/>
    </row>
    <row r="35" spans="2:19" x14ac:dyDescent="0.25">
      <c r="B35" s="15"/>
      <c r="C35" s="15"/>
      <c r="D35" s="12"/>
      <c r="E35" s="12"/>
      <c r="F35" s="30"/>
    </row>
    <row r="36" spans="2:19" ht="15.75" thickBot="1" x14ac:dyDescent="0.3">
      <c r="B36" s="15"/>
      <c r="C36" s="15"/>
      <c r="D36" s="27"/>
      <c r="E36" s="12"/>
      <c r="F36" s="30"/>
    </row>
    <row r="37" spans="2:19" ht="15.75" thickBot="1" x14ac:dyDescent="0.3">
      <c r="B37" s="43" t="s">
        <v>63</v>
      </c>
      <c r="C37" s="44"/>
      <c r="D37" s="44"/>
      <c r="E37" s="44"/>
      <c r="F37" s="44"/>
      <c r="G37" s="44"/>
      <c r="H37" s="44"/>
      <c r="I37" s="45"/>
    </row>
    <row r="38" spans="2:19" x14ac:dyDescent="0.25">
      <c r="B38" s="15"/>
      <c r="C38" s="15"/>
      <c r="D38" s="12"/>
      <c r="E38" s="12"/>
      <c r="F38" s="30"/>
    </row>
    <row r="39" spans="2:19" x14ac:dyDescent="0.25">
      <c r="B39" s="15" t="s">
        <v>2</v>
      </c>
      <c r="C39" s="15" t="s">
        <v>13</v>
      </c>
      <c r="D39" s="18" t="s">
        <v>16</v>
      </c>
      <c r="E39" s="18" t="s">
        <v>9</v>
      </c>
      <c r="F39" s="17" t="s">
        <v>52</v>
      </c>
      <c r="G39" s="15" t="s">
        <v>51</v>
      </c>
      <c r="H39" s="15" t="s">
        <v>53</v>
      </c>
      <c r="I39" s="15" t="s">
        <v>54</v>
      </c>
    </row>
    <row r="40" spans="2:19" x14ac:dyDescent="0.25">
      <c r="B40" s="4">
        <v>4.5</v>
      </c>
      <c r="C40" s="4">
        <v>5.3</v>
      </c>
      <c r="D40" s="4">
        <v>4.7</v>
      </c>
      <c r="E40" s="4">
        <v>15.5</v>
      </c>
      <c r="F40" s="4">
        <v>22.8</v>
      </c>
      <c r="G40" s="4">
        <v>4.8</v>
      </c>
      <c r="H40" s="4">
        <v>12.3</v>
      </c>
      <c r="I40" s="4">
        <v>31.1</v>
      </c>
      <c r="J40" s="15"/>
      <c r="L40" s="15"/>
    </row>
    <row r="41" spans="2:19" x14ac:dyDescent="0.25">
      <c r="B41" s="4">
        <v>5</v>
      </c>
      <c r="C41" s="4">
        <v>6.2</v>
      </c>
      <c r="D41" s="4">
        <v>4.2</v>
      </c>
      <c r="E41" s="4">
        <v>14.2</v>
      </c>
      <c r="F41" s="4">
        <v>18.7</v>
      </c>
      <c r="G41" s="4">
        <v>6.6</v>
      </c>
      <c r="H41" s="4">
        <v>15.8</v>
      </c>
      <c r="I41" s="4">
        <v>29.2</v>
      </c>
      <c r="M41" s="15"/>
      <c r="N41" s="15"/>
      <c r="O41" s="15"/>
      <c r="P41" s="15"/>
      <c r="Q41" s="15"/>
      <c r="R41" s="15"/>
      <c r="S41" s="15"/>
    </row>
    <row r="42" spans="2:19" x14ac:dyDescent="0.25">
      <c r="B42" s="4">
        <v>5.3</v>
      </c>
      <c r="C42" s="4">
        <v>5</v>
      </c>
      <c r="D42" s="4">
        <v>3.3</v>
      </c>
      <c r="E42" s="4">
        <v>9.9</v>
      </c>
      <c r="F42" s="4">
        <v>22.2</v>
      </c>
      <c r="G42" s="4">
        <v>4.9000000000000004</v>
      </c>
      <c r="H42" s="4">
        <v>10.199999999999999</v>
      </c>
      <c r="I42" s="4">
        <v>35.200000000000003</v>
      </c>
    </row>
    <row r="43" spans="2:19" x14ac:dyDescent="0.25">
      <c r="B43" s="4">
        <v>5.4</v>
      </c>
      <c r="C43" s="4">
        <v>3.8</v>
      </c>
      <c r="D43" s="4">
        <v>4.8</v>
      </c>
      <c r="E43" s="4">
        <v>15.3</v>
      </c>
      <c r="F43" s="4">
        <v>20.6</v>
      </c>
      <c r="G43" s="4">
        <v>5.2</v>
      </c>
      <c r="H43" s="4">
        <v>12.4</v>
      </c>
      <c r="I43" s="4">
        <v>34.4</v>
      </c>
    </row>
    <row r="44" spans="2:19" x14ac:dyDescent="0.25">
      <c r="B44" s="4">
        <v>5</v>
      </c>
      <c r="E44" s="4">
        <v>11.2</v>
      </c>
      <c r="F44" s="4">
        <v>20</v>
      </c>
      <c r="I44" s="4">
        <v>25.2</v>
      </c>
    </row>
    <row r="45" spans="2:19" x14ac:dyDescent="0.25">
      <c r="B45" s="4">
        <v>4.9000000000000004</v>
      </c>
      <c r="E45" s="4">
        <v>12.9</v>
      </c>
      <c r="F45" s="4">
        <v>18.3</v>
      </c>
      <c r="I45" s="4">
        <v>26.6</v>
      </c>
    </row>
    <row r="46" spans="2:19" x14ac:dyDescent="0.25">
      <c r="B46" s="4">
        <v>5.6</v>
      </c>
    </row>
    <row r="47" spans="2:19" x14ac:dyDescent="0.25">
      <c r="B47" s="4">
        <v>4.7</v>
      </c>
    </row>
    <row r="48" spans="2:19" x14ac:dyDescent="0.25">
      <c r="B48" s="4">
        <v>4.5</v>
      </c>
    </row>
    <row r="49" spans="2:19" x14ac:dyDescent="0.25">
      <c r="B49" s="4">
        <v>4.8</v>
      </c>
      <c r="C49" s="12"/>
    </row>
    <row r="50" spans="2:19" x14ac:dyDescent="0.25">
      <c r="B50" s="4">
        <v>4.5999999999999996</v>
      </c>
      <c r="C50" s="12"/>
    </row>
    <row r="51" spans="2:19" x14ac:dyDescent="0.25">
      <c r="B51" s="4">
        <v>3.8</v>
      </c>
      <c r="C51" s="12"/>
    </row>
    <row r="52" spans="2:19" x14ac:dyDescent="0.25">
      <c r="B52" s="4">
        <v>4.7</v>
      </c>
      <c r="C52" s="12"/>
    </row>
    <row r="53" spans="2:19" x14ac:dyDescent="0.25">
      <c r="B53" s="4">
        <v>4.4000000000000004</v>
      </c>
      <c r="C53" s="12"/>
    </row>
    <row r="54" spans="2:19" x14ac:dyDescent="0.25">
      <c r="B54" s="4">
        <v>4.9000000000000004</v>
      </c>
      <c r="C54" s="12"/>
    </row>
    <row r="55" spans="2:19" x14ac:dyDescent="0.25">
      <c r="B55" s="4">
        <v>5.6</v>
      </c>
    </row>
    <row r="56" spans="2:19" x14ac:dyDescent="0.25">
      <c r="B56" s="4">
        <v>5.4</v>
      </c>
    </row>
    <row r="57" spans="2:19" x14ac:dyDescent="0.25">
      <c r="B57" s="4">
        <v>6.1</v>
      </c>
    </row>
    <row r="58" spans="2:19" x14ac:dyDescent="0.25">
      <c r="B58" s="4">
        <v>3.1</v>
      </c>
    </row>
    <row r="59" spans="2:19" x14ac:dyDescent="0.25">
      <c r="B59" s="4">
        <v>3.6</v>
      </c>
    </row>
    <row r="60" spans="2:19" ht="15.75" thickBot="1" x14ac:dyDescent="0.3"/>
    <row r="61" spans="2:19" ht="15.75" thickBot="1" x14ac:dyDescent="0.3">
      <c r="B61" s="43" t="s">
        <v>64</v>
      </c>
      <c r="C61" s="44"/>
      <c r="D61" s="44"/>
      <c r="E61" s="44"/>
      <c r="F61" s="44"/>
      <c r="G61" s="44"/>
      <c r="H61" s="44"/>
      <c r="I61" s="45"/>
      <c r="J61" s="15"/>
      <c r="L61" s="15"/>
    </row>
    <row r="62" spans="2:19" x14ac:dyDescent="0.25">
      <c r="B62" s="15"/>
      <c r="C62" s="15"/>
      <c r="D62" s="15"/>
      <c r="E62" s="15"/>
      <c r="F62" s="15"/>
      <c r="G62" s="15"/>
      <c r="H62" s="15"/>
      <c r="I62" s="12"/>
      <c r="J62" s="12"/>
      <c r="L62" s="12"/>
      <c r="M62" s="15"/>
      <c r="N62" s="15"/>
      <c r="O62" s="15"/>
      <c r="P62" s="15"/>
      <c r="Q62" s="15"/>
      <c r="R62" s="15"/>
      <c r="S62" s="15"/>
    </row>
    <row r="63" spans="2:19" x14ac:dyDescent="0.25">
      <c r="B63" s="15" t="s">
        <v>2</v>
      </c>
      <c r="C63" s="15" t="s">
        <v>13</v>
      </c>
      <c r="D63" s="18" t="s">
        <v>16</v>
      </c>
      <c r="E63" s="18" t="s">
        <v>24</v>
      </c>
      <c r="F63" s="17" t="s">
        <v>55</v>
      </c>
      <c r="G63" s="15" t="s">
        <v>51</v>
      </c>
      <c r="H63" s="15" t="s">
        <v>56</v>
      </c>
      <c r="I63" s="15" t="s">
        <v>59</v>
      </c>
      <c r="J63" s="12"/>
      <c r="L63" s="12"/>
      <c r="M63" s="12"/>
      <c r="N63" s="12"/>
      <c r="O63" s="12"/>
      <c r="P63" s="12"/>
      <c r="Q63" s="12"/>
      <c r="R63" s="12"/>
      <c r="S63" s="12"/>
    </row>
    <row r="64" spans="2:19" x14ac:dyDescent="0.25">
      <c r="B64" s="4">
        <v>4.7</v>
      </c>
      <c r="C64" s="4">
        <v>3.6</v>
      </c>
      <c r="D64" s="4">
        <v>3.7</v>
      </c>
      <c r="E64" s="4">
        <v>9.8000000000000007</v>
      </c>
      <c r="F64" s="4">
        <v>15.6</v>
      </c>
      <c r="G64" s="4">
        <v>4.0999999999999996</v>
      </c>
      <c r="H64" s="4">
        <v>11.3</v>
      </c>
      <c r="I64" s="4">
        <v>22.3</v>
      </c>
      <c r="J64" s="12"/>
      <c r="L64" s="12"/>
      <c r="M64" s="12"/>
      <c r="N64" s="12"/>
      <c r="O64" s="12"/>
      <c r="P64" s="12"/>
      <c r="Q64" s="12"/>
      <c r="R64" s="12"/>
      <c r="S64" s="12"/>
    </row>
    <row r="65" spans="2:19" x14ac:dyDescent="0.25">
      <c r="B65" s="4">
        <v>3.6</v>
      </c>
      <c r="C65" s="4">
        <v>5.6</v>
      </c>
      <c r="D65" s="4">
        <v>4.7</v>
      </c>
      <c r="E65" s="4">
        <v>13.9</v>
      </c>
      <c r="F65" s="4">
        <v>17.5</v>
      </c>
      <c r="G65" s="4">
        <v>4.9000000000000004</v>
      </c>
      <c r="H65" s="4">
        <v>13</v>
      </c>
      <c r="I65" s="4">
        <v>17.5</v>
      </c>
      <c r="J65" s="12"/>
      <c r="L65" s="12"/>
      <c r="M65" s="12"/>
      <c r="N65" s="12"/>
      <c r="O65" s="12"/>
      <c r="P65" s="12"/>
      <c r="Q65" s="12"/>
      <c r="R65" s="12"/>
      <c r="S65" s="12"/>
    </row>
    <row r="66" spans="2:19" x14ac:dyDescent="0.25">
      <c r="B66" s="4">
        <v>3.9</v>
      </c>
      <c r="C66" s="4">
        <v>4.5999999999999996</v>
      </c>
      <c r="D66" s="4">
        <v>4.0999999999999996</v>
      </c>
      <c r="E66" s="4">
        <v>8.6999999999999993</v>
      </c>
      <c r="F66" s="4">
        <v>20.5</v>
      </c>
      <c r="G66" s="4">
        <v>4</v>
      </c>
      <c r="H66" s="4">
        <v>9.6999999999999993</v>
      </c>
      <c r="I66" s="4">
        <v>21.9</v>
      </c>
      <c r="J66" s="12"/>
      <c r="L66" s="12"/>
      <c r="M66" s="12"/>
      <c r="N66" s="12"/>
      <c r="O66" s="12"/>
      <c r="P66" s="12"/>
      <c r="Q66" s="12"/>
      <c r="R66" s="12"/>
      <c r="S66" s="12"/>
    </row>
    <row r="67" spans="2:19" x14ac:dyDescent="0.25">
      <c r="B67" s="4">
        <v>3.2</v>
      </c>
      <c r="C67" s="4">
        <v>5.5</v>
      </c>
      <c r="D67" s="4">
        <v>4.4000000000000004</v>
      </c>
      <c r="E67" s="4">
        <v>11.9</v>
      </c>
      <c r="F67" s="4">
        <v>21.2</v>
      </c>
      <c r="G67" s="4">
        <v>5.7</v>
      </c>
      <c r="H67" s="4">
        <v>16</v>
      </c>
      <c r="I67" s="4">
        <v>31.7</v>
      </c>
      <c r="J67" s="12"/>
      <c r="L67" s="12"/>
      <c r="M67" s="12"/>
      <c r="N67" s="12"/>
      <c r="O67" s="12"/>
      <c r="P67" s="12"/>
      <c r="Q67" s="12"/>
      <c r="R67" s="12"/>
      <c r="S67" s="12"/>
    </row>
    <row r="68" spans="2:19" x14ac:dyDescent="0.25">
      <c r="B68" s="4">
        <v>5</v>
      </c>
      <c r="C68" s="12"/>
      <c r="D68" s="12"/>
      <c r="E68" s="4">
        <v>12.9</v>
      </c>
      <c r="F68" s="4">
        <v>24</v>
      </c>
      <c r="G68" s="12"/>
      <c r="H68" s="12"/>
      <c r="I68" s="4">
        <v>31.9</v>
      </c>
      <c r="J68" s="12"/>
      <c r="L68" s="12"/>
      <c r="M68" s="12"/>
      <c r="N68" s="12"/>
      <c r="O68" s="12"/>
      <c r="P68" s="12"/>
      <c r="Q68" s="12"/>
      <c r="R68" s="12"/>
      <c r="S68" s="12"/>
    </row>
    <row r="69" spans="2:19" x14ac:dyDescent="0.25">
      <c r="B69" s="4">
        <v>5.2</v>
      </c>
      <c r="C69" s="12"/>
      <c r="D69" s="12"/>
      <c r="E69" s="4">
        <v>11.3</v>
      </c>
      <c r="F69" s="4">
        <v>14</v>
      </c>
      <c r="G69" s="12"/>
      <c r="H69" s="12"/>
      <c r="I69" s="4">
        <v>20.100000000000001</v>
      </c>
      <c r="J69" s="12"/>
      <c r="L69" s="12"/>
      <c r="M69" s="12"/>
      <c r="N69" s="12"/>
      <c r="O69" s="12"/>
      <c r="P69" s="12"/>
      <c r="Q69" s="12"/>
      <c r="R69" s="12"/>
      <c r="S69" s="12"/>
    </row>
    <row r="70" spans="2:19" x14ac:dyDescent="0.25">
      <c r="B70" s="4">
        <v>4.5</v>
      </c>
      <c r="E70" s="4">
        <v>12.2</v>
      </c>
      <c r="F70" s="4">
        <v>14.2</v>
      </c>
      <c r="I70" s="4">
        <v>21</v>
      </c>
      <c r="J70" s="12"/>
      <c r="M70" s="12"/>
    </row>
    <row r="71" spans="2:19" x14ac:dyDescent="0.25">
      <c r="B71" s="4">
        <v>4.4000000000000004</v>
      </c>
      <c r="I71" s="12"/>
      <c r="J71" s="12"/>
    </row>
    <row r="72" spans="2:19" x14ac:dyDescent="0.25">
      <c r="B72" s="4">
        <v>5.3</v>
      </c>
      <c r="I72" s="12"/>
      <c r="J72" s="12"/>
    </row>
    <row r="73" spans="2:19" x14ac:dyDescent="0.25">
      <c r="B73" s="4">
        <v>4.5999999999999996</v>
      </c>
      <c r="I73" s="12"/>
      <c r="J73" s="12"/>
    </row>
    <row r="74" spans="2:19" x14ac:dyDescent="0.25">
      <c r="B74" s="4">
        <v>5</v>
      </c>
      <c r="I74" s="12"/>
      <c r="J74" s="12"/>
    </row>
    <row r="75" spans="2:19" x14ac:dyDescent="0.25">
      <c r="B75" s="4">
        <v>4.2</v>
      </c>
      <c r="I75" s="12"/>
      <c r="J75" s="12"/>
    </row>
    <row r="76" spans="2:19" x14ac:dyDescent="0.25">
      <c r="B76" s="4">
        <v>4.7</v>
      </c>
      <c r="I76" s="12"/>
      <c r="J76" s="12"/>
    </row>
    <row r="77" spans="2:19" x14ac:dyDescent="0.25">
      <c r="B77" s="4">
        <v>5</v>
      </c>
      <c r="I77" s="12"/>
      <c r="J77" s="12"/>
    </row>
    <row r="78" spans="2:19" x14ac:dyDescent="0.25">
      <c r="B78" s="4">
        <v>4.5999999999999996</v>
      </c>
      <c r="I78" s="12"/>
      <c r="J78" s="12"/>
    </row>
    <row r="79" spans="2:19" x14ac:dyDescent="0.25">
      <c r="B79" s="4">
        <v>3.9</v>
      </c>
      <c r="I79" s="12"/>
      <c r="J79" s="12"/>
    </row>
    <row r="80" spans="2:19" x14ac:dyDescent="0.25">
      <c r="B80" s="4">
        <v>3.1</v>
      </c>
      <c r="I80" s="12"/>
      <c r="J80" s="12"/>
    </row>
    <row r="81" spans="2:10" x14ac:dyDescent="0.25">
      <c r="B81" s="4">
        <v>3.6</v>
      </c>
      <c r="I81" s="12"/>
      <c r="J81" s="12"/>
    </row>
  </sheetData>
  <mergeCells count="5">
    <mergeCell ref="B37:I37"/>
    <mergeCell ref="B61:I61"/>
    <mergeCell ref="B3:G3"/>
    <mergeCell ref="I3:L3"/>
    <mergeCell ref="N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15"/>
  <sheetViews>
    <sheetView tabSelected="1" workbookViewId="0">
      <selection activeCell="E29" sqref="E29"/>
    </sheetView>
  </sheetViews>
  <sheetFormatPr defaultColWidth="10.85546875" defaultRowHeight="15" x14ac:dyDescent="0.25"/>
  <cols>
    <col min="1" max="1" width="10.85546875" style="36"/>
    <col min="2" max="2" width="27.140625" style="36" bestFit="1" customWidth="1"/>
    <col min="3" max="3" width="13.85546875" style="36" bestFit="1" customWidth="1"/>
    <col min="4" max="7" width="10.85546875" style="36"/>
    <col min="8" max="8" width="27.140625" style="36" bestFit="1" customWidth="1"/>
    <col min="9" max="9" width="13.85546875" style="36" bestFit="1" customWidth="1"/>
    <col min="10" max="16384" width="10.85546875" style="36"/>
  </cols>
  <sheetData>
    <row r="2" spans="2:11" ht="15.75" thickBot="1" x14ac:dyDescent="0.3"/>
    <row r="3" spans="2:11" ht="15.75" thickBot="1" x14ac:dyDescent="0.3">
      <c r="B3" s="49" t="s">
        <v>73</v>
      </c>
      <c r="C3" s="50"/>
      <c r="D3" s="50"/>
      <c r="E3" s="50"/>
      <c r="F3" s="51"/>
      <c r="H3" s="49" t="s">
        <v>77</v>
      </c>
      <c r="I3" s="50"/>
      <c r="J3" s="50"/>
      <c r="K3" s="51"/>
    </row>
    <row r="5" spans="2:11" x14ac:dyDescent="0.25">
      <c r="B5" s="39" t="s">
        <v>75</v>
      </c>
      <c r="C5" s="40" t="s">
        <v>62</v>
      </c>
      <c r="D5" s="40" t="s">
        <v>0</v>
      </c>
      <c r="E5" s="40" t="s">
        <v>42</v>
      </c>
      <c r="F5" s="40" t="s">
        <v>46</v>
      </c>
      <c r="I5" s="40" t="s">
        <v>62</v>
      </c>
      <c r="J5" s="40" t="s">
        <v>0</v>
      </c>
      <c r="K5" s="40" t="s">
        <v>46</v>
      </c>
    </row>
    <row r="6" spans="2:11" x14ac:dyDescent="0.25">
      <c r="B6" s="39" t="s">
        <v>76</v>
      </c>
      <c r="C6" s="41">
        <v>4.5887000000000002</v>
      </c>
      <c r="D6" s="41">
        <v>0.71784700000000001</v>
      </c>
      <c r="E6" s="41">
        <f>(D6/C6)</f>
        <v>0.15643798897291172</v>
      </c>
      <c r="F6" s="42">
        <v>38</v>
      </c>
      <c r="H6" s="39" t="s">
        <v>76</v>
      </c>
      <c r="I6" s="37">
        <f>C6/$C$6</f>
        <v>1</v>
      </c>
      <c r="J6" s="37">
        <f>I6*E6</f>
        <v>0.15643798897291172</v>
      </c>
      <c r="K6" s="38">
        <v>36</v>
      </c>
    </row>
    <row r="7" spans="2:11" x14ac:dyDescent="0.25">
      <c r="B7" s="35" t="s">
        <v>24</v>
      </c>
      <c r="C7" s="42">
        <v>11.5</v>
      </c>
      <c r="D7" s="42">
        <v>1.8</v>
      </c>
      <c r="E7" s="41">
        <f t="shared" ref="E7:E15" si="0">(D7/C7)</f>
        <v>0.15652173913043479</v>
      </c>
      <c r="F7" s="42">
        <v>7</v>
      </c>
      <c r="H7" s="35" t="s">
        <v>24</v>
      </c>
      <c r="I7" s="37">
        <f t="shared" ref="I7:I15" si="1">C7/$C$6</f>
        <v>2.5061564277464203</v>
      </c>
      <c r="J7" s="37">
        <f t="shared" ref="J7:J15" si="2">I7*E7</f>
        <v>0.39226796260378755</v>
      </c>
      <c r="K7" s="38">
        <v>7</v>
      </c>
    </row>
    <row r="8" spans="2:11" x14ac:dyDescent="0.25">
      <c r="B8" s="35" t="s">
        <v>57</v>
      </c>
      <c r="C8" s="42">
        <v>18.100000000000001</v>
      </c>
      <c r="D8" s="42">
        <v>3.8</v>
      </c>
      <c r="E8" s="41">
        <f t="shared" si="0"/>
        <v>0.20994475138121543</v>
      </c>
      <c r="F8" s="42">
        <v>7</v>
      </c>
      <c r="H8" s="35" t="s">
        <v>57</v>
      </c>
      <c r="I8" s="37">
        <f t="shared" si="1"/>
        <v>3.9444722906269751</v>
      </c>
      <c r="J8" s="37">
        <f t="shared" si="2"/>
        <v>0.82812125438577366</v>
      </c>
      <c r="K8" s="38">
        <v>7</v>
      </c>
    </row>
    <row r="9" spans="2:11" x14ac:dyDescent="0.25">
      <c r="B9" s="35" t="s">
        <v>67</v>
      </c>
      <c r="C9" s="36">
        <v>23.8</v>
      </c>
      <c r="D9" s="36">
        <v>5.7</v>
      </c>
      <c r="E9" s="41">
        <f t="shared" si="0"/>
        <v>0.23949579831932774</v>
      </c>
      <c r="F9" s="36">
        <v>7</v>
      </c>
      <c r="H9" s="35" t="s">
        <v>67</v>
      </c>
      <c r="I9" s="37">
        <f t="shared" si="1"/>
        <v>5.1866541722056354</v>
      </c>
      <c r="J9" s="37">
        <f t="shared" si="2"/>
        <v>1.2421818815786607</v>
      </c>
      <c r="K9" s="38">
        <v>7</v>
      </c>
    </row>
    <row r="10" spans="2:11" x14ac:dyDescent="0.25">
      <c r="B10" s="35" t="s">
        <v>68</v>
      </c>
      <c r="C10" s="36">
        <v>30.8</v>
      </c>
      <c r="D10" s="36">
        <v>2.5</v>
      </c>
      <c r="E10" s="41">
        <f t="shared" si="0"/>
        <v>8.1168831168831168E-2</v>
      </c>
      <c r="F10" s="36">
        <v>6</v>
      </c>
      <c r="H10" s="35" t="s">
        <v>68</v>
      </c>
      <c r="I10" s="37">
        <f t="shared" si="1"/>
        <v>6.7121406934425867</v>
      </c>
      <c r="J10" s="37">
        <f t="shared" si="2"/>
        <v>0.54481661472748266</v>
      </c>
      <c r="K10" s="38">
        <v>6</v>
      </c>
    </row>
    <row r="11" spans="2:11" x14ac:dyDescent="0.25">
      <c r="B11" s="35"/>
      <c r="C11" s="42"/>
      <c r="D11" s="42"/>
      <c r="E11" s="41"/>
      <c r="F11" s="42"/>
      <c r="H11" s="35"/>
      <c r="I11" s="37"/>
      <c r="J11" s="37"/>
      <c r="K11" s="38"/>
    </row>
    <row r="12" spans="2:11" x14ac:dyDescent="0.25">
      <c r="B12" s="35" t="s">
        <v>69</v>
      </c>
      <c r="C12" s="37">
        <v>1.4</v>
      </c>
      <c r="D12" s="37">
        <v>0.3</v>
      </c>
      <c r="E12" s="41">
        <f t="shared" si="0"/>
        <v>0.2142857142857143</v>
      </c>
      <c r="F12" s="36">
        <v>4</v>
      </c>
      <c r="H12" s="35" t="s">
        <v>69</v>
      </c>
      <c r="I12" s="37">
        <f t="shared" si="1"/>
        <v>0.30509730424739029</v>
      </c>
      <c r="J12" s="37">
        <f t="shared" si="2"/>
        <v>6.5377993767297929E-2</v>
      </c>
      <c r="K12" s="38">
        <v>4</v>
      </c>
    </row>
    <row r="13" spans="2:11" x14ac:dyDescent="0.25">
      <c r="B13" s="35" t="s">
        <v>70</v>
      </c>
      <c r="C13" s="36">
        <v>11.3</v>
      </c>
      <c r="D13" s="36">
        <v>1.8</v>
      </c>
      <c r="E13" s="41">
        <f t="shared" si="0"/>
        <v>0.15929203539823009</v>
      </c>
      <c r="F13" s="36">
        <v>4</v>
      </c>
      <c r="H13" s="35" t="s">
        <v>70</v>
      </c>
      <c r="I13" s="37">
        <f t="shared" si="1"/>
        <v>2.4625710985682221</v>
      </c>
      <c r="J13" s="37">
        <f t="shared" si="2"/>
        <v>0.3922679626037876</v>
      </c>
      <c r="K13" s="38">
        <v>4</v>
      </c>
    </row>
    <row r="14" spans="2:11" x14ac:dyDescent="0.25">
      <c r="B14" s="35" t="s">
        <v>71</v>
      </c>
      <c r="C14" s="36">
        <v>27.8</v>
      </c>
      <c r="D14" s="36">
        <v>2.6</v>
      </c>
      <c r="E14" s="41">
        <f t="shared" si="0"/>
        <v>9.3525179856115109E-2</v>
      </c>
      <c r="F14" s="36">
        <v>6</v>
      </c>
      <c r="H14" s="35" t="s">
        <v>71</v>
      </c>
      <c r="I14" s="37">
        <f t="shared" si="1"/>
        <v>6.0583607557696082</v>
      </c>
      <c r="J14" s="37">
        <f t="shared" si="2"/>
        <v>0.56660927931658212</v>
      </c>
      <c r="K14" s="38">
        <v>6</v>
      </c>
    </row>
    <row r="15" spans="2:11" x14ac:dyDescent="0.25">
      <c r="B15" s="35" t="s">
        <v>72</v>
      </c>
      <c r="C15" s="36">
        <v>42.1</v>
      </c>
      <c r="D15" s="36">
        <v>6.7</v>
      </c>
      <c r="E15" s="41">
        <f t="shared" si="0"/>
        <v>0.15914489311163896</v>
      </c>
      <c r="F15" s="36">
        <v>5</v>
      </c>
      <c r="H15" s="35" t="s">
        <v>72</v>
      </c>
      <c r="I15" s="37">
        <f t="shared" si="1"/>
        <v>9.1747117920108092</v>
      </c>
      <c r="J15" s="37">
        <f t="shared" si="2"/>
        <v>1.4601085274696537</v>
      </c>
      <c r="K15" s="38">
        <v>5</v>
      </c>
    </row>
  </sheetData>
  <mergeCells count="2">
    <mergeCell ref="B3:F3"/>
    <mergeCell ref="H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3A</vt:lpstr>
      <vt:lpstr>Fig 3B</vt:lpstr>
      <vt:lpstr>Fig 3C</vt:lpstr>
    </vt:vector>
  </TitlesOfParts>
  <Company>Victoria University of Wellington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Kelsi Hall</dc:creator>
  <cp:lastModifiedBy>David Ackerley</cp:lastModifiedBy>
  <dcterms:created xsi:type="dcterms:W3CDTF">2020-05-22T00:28:56Z</dcterms:created>
  <dcterms:modified xsi:type="dcterms:W3CDTF">2020-11-03T23:00:02Z</dcterms:modified>
</cp:coreProperties>
</file>