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ynnechantranupong/Dropbox (HMS)/HMS Dropbox Team Folder/SV IPs/Figures Dropbox/Revisions/"/>
    </mc:Choice>
  </mc:AlternateContent>
  <xr:revisionPtr revIDLastSave="0" documentId="13_ncr:1_{BCD543E8-0AB5-0447-9FB6-217D09924EF4}" xr6:coauthVersionLast="36" xr6:coauthVersionMax="36" xr10:uidLastSave="{00000000-0000-0000-0000-000000000000}"/>
  <bookViews>
    <workbookView xWindow="13660" yWindow="4620" windowWidth="26440" windowHeight="15440" xr2:uid="{FD14D8D9-4C93-864A-87B0-F898046231A0}"/>
  </bookViews>
  <sheets>
    <sheet name="Figure 1H source data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9" i="1" l="1"/>
  <c r="B79" i="1"/>
  <c r="E78" i="1"/>
  <c r="B78" i="1"/>
  <c r="G77" i="1"/>
  <c r="D77" i="1"/>
  <c r="G76" i="1"/>
  <c r="D76" i="1"/>
  <c r="G75" i="1"/>
  <c r="D75" i="1"/>
  <c r="G71" i="1"/>
  <c r="F71" i="1"/>
  <c r="E71" i="1"/>
  <c r="C71" i="1"/>
  <c r="B71" i="1"/>
  <c r="G70" i="1"/>
  <c r="F70" i="1"/>
  <c r="E70" i="1"/>
  <c r="C70" i="1"/>
  <c r="B70" i="1"/>
  <c r="D69" i="1"/>
  <c r="D68" i="1"/>
  <c r="D67" i="1"/>
  <c r="L56" i="1"/>
  <c r="M56" i="1" s="1"/>
  <c r="L55" i="1"/>
  <c r="M55" i="1" s="1"/>
  <c r="L54" i="1"/>
  <c r="M54" i="1" s="1"/>
  <c r="L41" i="1"/>
  <c r="M41" i="1" s="1"/>
  <c r="L40" i="1"/>
  <c r="M40" i="1" s="1"/>
  <c r="L39" i="1"/>
  <c r="M39" i="1" s="1"/>
  <c r="L23" i="1"/>
  <c r="M23" i="1" s="1"/>
  <c r="L22" i="1"/>
  <c r="M22" i="1" s="1"/>
  <c r="L21" i="1"/>
  <c r="M21" i="1" s="1"/>
  <c r="L8" i="1"/>
  <c r="M8" i="1" s="1"/>
  <c r="L7" i="1"/>
  <c r="M7" i="1" s="1"/>
  <c r="L6" i="1"/>
  <c r="M6" i="1" s="1"/>
  <c r="D70" i="1" l="1"/>
  <c r="D79" i="1"/>
  <c r="F77" i="1"/>
  <c r="D71" i="1"/>
  <c r="G78" i="1"/>
  <c r="F76" i="1"/>
  <c r="H76" i="1" s="1"/>
  <c r="H77" i="1"/>
  <c r="F75" i="1"/>
  <c r="H75" i="1" s="1"/>
  <c r="D78" i="1"/>
  <c r="G79" i="1"/>
  <c r="H79" i="1" l="1"/>
  <c r="H78" i="1"/>
  <c r="F78" i="1"/>
  <c r="F79" i="1"/>
</calcChain>
</file>

<file path=xl/sharedStrings.xml><?xml version="1.0" encoding="utf-8"?>
<sst xmlns="http://schemas.openxmlformats.org/spreadsheetml/2006/main" count="57" uniqueCount="27">
  <si>
    <t>BCA assay for total [protein]</t>
  </si>
  <si>
    <t>A550</t>
  </si>
  <si>
    <t>Whole cell input</t>
  </si>
  <si>
    <t>whole cell input replicate 1</t>
  </si>
  <si>
    <t>whole cell input replicate 2</t>
  </si>
  <si>
    <t>whole cell input replicate 3</t>
  </si>
  <si>
    <t>[BSA] ug/ul</t>
  </si>
  <si>
    <t>BSA standard curve</t>
  </si>
  <si>
    <t>total protein (ug)</t>
  </si>
  <si>
    <t>protein concentration (ug/ul)</t>
  </si>
  <si>
    <t>synaptobrevin loaded (ng)</t>
  </si>
  <si>
    <t>Immunoblot intensity</t>
  </si>
  <si>
    <t>synaptobrevin in lane  (ng)</t>
  </si>
  <si>
    <t>total synaptobrevin in sample (ng)</t>
  </si>
  <si>
    <t>synaptobrevin quantitative western</t>
  </si>
  <si>
    <t>HA immunoisolate from SV-Tagged cells</t>
  </si>
  <si>
    <t>HA IP replicate 1</t>
  </si>
  <si>
    <t>HA IP replicate 3</t>
  </si>
  <si>
    <t>HA IP replicate 2</t>
  </si>
  <si>
    <t>total protein % of WC</t>
  </si>
  <si>
    <t>total sbrev % of WC</t>
  </si>
  <si>
    <t>enrichment</t>
  </si>
  <si>
    <t>average</t>
  </si>
  <si>
    <t>stdev</t>
  </si>
  <si>
    <t>[protein] ug/ul</t>
  </si>
  <si>
    <t>total synaptobrevin (ug)</t>
  </si>
  <si>
    <t>volume (ul)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</si>
</sst>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9" fontId="0" fillId="0" borderId="1" xfId="0" applyNumberForma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BSA</a:t>
            </a:r>
            <a:r>
              <a:rPr lang="en-US" baseline="0"/>
              <a:t> standard curve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2.6227252843394576E-2"/>
                  <c:y val="-0.1670603674540682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1H source data'!$A$6:$A$11</c:f>
              <c:numCache>
                <c:formatCode>General</c:formatCode>
                <c:ptCount val="6"/>
                <c:pt idx="0">
                  <c:v>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  <c:pt idx="5">
                  <c:v>2.5000000000000001E-2</c:v>
                </c:pt>
              </c:numCache>
            </c:numRef>
          </c:xVal>
          <c:yVal>
            <c:numRef>
              <c:f>'Figure 1H source data'!$B$6:$B$11</c:f>
              <c:numCache>
                <c:formatCode>General</c:formatCode>
                <c:ptCount val="6"/>
                <c:pt idx="0">
                  <c:v>8.8999999999999996E-2</c:v>
                </c:pt>
                <c:pt idx="1">
                  <c:v>0.18099999999999999</c:v>
                </c:pt>
                <c:pt idx="2">
                  <c:v>0.15</c:v>
                </c:pt>
                <c:pt idx="3">
                  <c:v>0.121</c:v>
                </c:pt>
                <c:pt idx="4">
                  <c:v>0.108</c:v>
                </c:pt>
                <c:pt idx="5">
                  <c:v>9.5000000000000001E-2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49F-6C4A-A1C6-12B91136B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588928"/>
        <c:axId val="68722496"/>
      </c:scatterChart>
      <c:valAx>
        <c:axId val="68588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722496"/>
        <c:crosses val="autoZero"/>
        <c:crossBetween val="midCat"/>
      </c:valAx>
      <c:valAx>
        <c:axId val="68722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5889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synaptobrevin standard curve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7340988626421697"/>
                  <c:y val="-0.1531714785651793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1H source data'!$A$21:$A$23</c:f>
              <c:numCache>
                <c:formatCode>General</c:formatCode>
                <c:ptCount val="3"/>
                <c:pt idx="0">
                  <c:v>0</c:v>
                </c:pt>
                <c:pt idx="1">
                  <c:v>12.5</c:v>
                </c:pt>
                <c:pt idx="2">
                  <c:v>25</c:v>
                </c:pt>
              </c:numCache>
            </c:numRef>
          </c:xVal>
          <c:yVal>
            <c:numRef>
              <c:f>'Figure 1H source data'!$B$21:$B$23</c:f>
              <c:numCache>
                <c:formatCode>General</c:formatCode>
                <c:ptCount val="3"/>
                <c:pt idx="0">
                  <c:v>130.20599999999999</c:v>
                </c:pt>
                <c:pt idx="1">
                  <c:v>135.94</c:v>
                </c:pt>
                <c:pt idx="2">
                  <c:v>148.74700000000001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060-9C48-81EF-58C918BB4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97808"/>
        <c:axId val="99892688"/>
      </c:scatterChart>
      <c:valAx>
        <c:axId val="97197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892688"/>
        <c:crosses val="autoZero"/>
        <c:crossBetween val="midCat"/>
      </c:valAx>
      <c:valAx>
        <c:axId val="99892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197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BSA standard curve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2154155730533683"/>
                  <c:y val="-0.1944710557013706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1H source data'!$A$39:$A$43</c:f>
              <c:numCache>
                <c:formatCode>General</c:formatCode>
                <c:ptCount val="5"/>
                <c:pt idx="0">
                  <c:v>0</c:v>
                </c:pt>
                <c:pt idx="1">
                  <c:v>0.5</c:v>
                </c:pt>
                <c:pt idx="2">
                  <c:v>0.25</c:v>
                </c:pt>
                <c:pt idx="3">
                  <c:v>0.125</c:v>
                </c:pt>
                <c:pt idx="4">
                  <c:v>2.5000000000000001E-2</c:v>
                </c:pt>
              </c:numCache>
            </c:numRef>
          </c:xVal>
          <c:yVal>
            <c:numRef>
              <c:f>'Figure 1H source data'!$B$39:$B$43</c:f>
              <c:numCache>
                <c:formatCode>General</c:formatCode>
                <c:ptCount val="5"/>
                <c:pt idx="0">
                  <c:v>0.13300000000000001</c:v>
                </c:pt>
                <c:pt idx="1">
                  <c:v>1.0289999999999999</c:v>
                </c:pt>
                <c:pt idx="2">
                  <c:v>0.61199999999999999</c:v>
                </c:pt>
                <c:pt idx="3">
                  <c:v>0.40899999999999997</c:v>
                </c:pt>
                <c:pt idx="4">
                  <c:v>0.193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26B-1743-B3AD-9DA7E4ACA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286080"/>
        <c:axId val="95535408"/>
      </c:scatterChart>
      <c:valAx>
        <c:axId val="99286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535408"/>
        <c:crosses val="autoZero"/>
        <c:crossBetween val="midCat"/>
      </c:valAx>
      <c:valAx>
        <c:axId val="95535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2860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synaptobrevin standard curve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5351224846894138"/>
                  <c:y val="-0.2452737678623505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1H source data'!$A$54:$A$57</c:f>
              <c:numCache>
                <c:formatCode>General</c:formatCode>
                <c:ptCount val="4"/>
                <c:pt idx="0">
                  <c:v>0</c:v>
                </c:pt>
                <c:pt idx="1">
                  <c:v>17.5</c:v>
                </c:pt>
                <c:pt idx="2">
                  <c:v>35</c:v>
                </c:pt>
                <c:pt idx="3">
                  <c:v>70</c:v>
                </c:pt>
              </c:numCache>
            </c:numRef>
          </c:xVal>
          <c:yVal>
            <c:numRef>
              <c:f>'Figure 1H source data'!$B$54:$B$57</c:f>
              <c:numCache>
                <c:formatCode>General</c:formatCode>
                <c:ptCount val="4"/>
                <c:pt idx="0">
                  <c:v>129.39599999999999</c:v>
                </c:pt>
                <c:pt idx="1">
                  <c:v>145.535</c:v>
                </c:pt>
                <c:pt idx="2">
                  <c:v>170.38</c:v>
                </c:pt>
                <c:pt idx="3">
                  <c:v>189.755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7FD-5E47-AE03-688982C59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614608"/>
        <c:axId val="14766944"/>
      </c:scatterChart>
      <c:valAx>
        <c:axId val="95614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66944"/>
        <c:crosses val="autoZero"/>
        <c:crossBetween val="midCat"/>
      </c:valAx>
      <c:valAx>
        <c:axId val="14766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6146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438150</xdr:colOff>
      <xdr:row>4</xdr:row>
      <xdr:rowOff>6350</xdr:rowOff>
    </xdr:from>
    <xdr:to>
      <xdr:col>8</xdr:col>
      <xdr:colOff>57150</xdr:colOff>
      <xdr:row>17</xdr:row>
      <xdr:rowOff>107950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59E5861-7C74-F64C-9B05-4798BC9408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476250</xdr:colOff>
      <xdr:row>19</xdr:row>
      <xdr:rowOff>247650</xdr:rowOff>
    </xdr:from>
    <xdr:to>
      <xdr:col>8</xdr:col>
      <xdr:colOff>95250</xdr:colOff>
      <xdr:row>31</xdr:row>
      <xdr:rowOff>107950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BC8C1BF-1816-3145-97E0-792A829317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527050</xdr:colOff>
      <xdr:row>36</xdr:row>
      <xdr:rowOff>69850</xdr:rowOff>
    </xdr:from>
    <xdr:to>
      <xdr:col>8</xdr:col>
      <xdr:colOff>146050</xdr:colOff>
      <xdr:row>48</xdr:row>
      <xdr:rowOff>31750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1D35958-7211-8347-8E44-2E556C05D9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615950</xdr:colOff>
      <xdr:row>52</xdr:row>
      <xdr:rowOff>19050</xdr:rowOff>
    </xdr:from>
    <xdr:to>
      <xdr:col>8</xdr:col>
      <xdr:colOff>234950</xdr:colOff>
      <xdr:row>61</xdr:row>
      <xdr:rowOff>57150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BBBD44D-0E93-1B4A-B72A-4D88E535DD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ynnechantranupong/Desktop/SV%20IPs/e429%20bca%20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% capture"/>
      <sheetName val="Sheet2"/>
    </sheetNames>
    <sheetDataSet>
      <sheetData sheetId="0">
        <row r="12">
          <cell r="C12">
            <v>0</v>
          </cell>
          <cell r="D12">
            <v>8.8999999999999996E-2</v>
          </cell>
        </row>
        <row r="15">
          <cell r="C15">
            <v>0.75</v>
          </cell>
          <cell r="D15">
            <v>0.18099999999999999</v>
          </cell>
        </row>
        <row r="16">
          <cell r="C16">
            <v>0.5</v>
          </cell>
          <cell r="D16">
            <v>0.15</v>
          </cell>
        </row>
        <row r="17">
          <cell r="C17">
            <v>0.25</v>
          </cell>
          <cell r="D17">
            <v>0.121</v>
          </cell>
        </row>
        <row r="18">
          <cell r="C18">
            <v>0.125</v>
          </cell>
          <cell r="D18">
            <v>0.108</v>
          </cell>
        </row>
        <row r="19">
          <cell r="C19">
            <v>2.5000000000000001E-2</v>
          </cell>
          <cell r="D19">
            <v>9.5000000000000001E-2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5ED2C-71AE-C346-8A38-0BEBB812FBD9}">
  <dimension ref="A1:O79"/>
  <sheetViews>
    <sheetView tabSelected="1" topLeftCell="A62" workbookViewId="0">
      <selection activeCell="J79" sqref="J79"/>
    </sheetView>
  </sheetViews>
  <sheetFormatPr baseColWidth="10" defaultRowHeight="16"/>
  <cols>
    <col min="1" max="1" width="25.83203125" style="3" customWidth="1"/>
    <col min="2" max="9" width="10.83203125" style="3"/>
    <col min="10" max="10" width="23.83203125" style="3" customWidth="1"/>
    <col min="11" max="11" width="11.33203125" style="3" customWidth="1"/>
    <col min="12" max="12" width="13.1640625" style="3" customWidth="1"/>
    <col min="13" max="13" width="13" style="3" customWidth="1"/>
    <col min="14" max="16384" width="10.83203125" style="3"/>
  </cols>
  <sheetData>
    <row r="1" spans="1:13">
      <c r="A1" s="1" t="s">
        <v>2</v>
      </c>
      <c r="B1" s="2"/>
    </row>
    <row r="2" spans="1:13">
      <c r="A2" s="4"/>
    </row>
    <row r="3" spans="1:13">
      <c r="A3" s="5" t="s">
        <v>0</v>
      </c>
      <c r="B3" s="6"/>
      <c r="C3" s="6"/>
    </row>
    <row r="4" spans="1:13">
      <c r="A4" s="7" t="s">
        <v>7</v>
      </c>
      <c r="B4" s="7"/>
    </row>
    <row r="5" spans="1:13" ht="43">
      <c r="A5" s="8" t="s">
        <v>6</v>
      </c>
      <c r="B5" s="8" t="s">
        <v>1</v>
      </c>
      <c r="J5" s="9"/>
      <c r="K5" s="10" t="s">
        <v>1</v>
      </c>
      <c r="L5" s="11" t="s">
        <v>9</v>
      </c>
      <c r="M5" s="11" t="s">
        <v>8</v>
      </c>
    </row>
    <row r="6" spans="1:13">
      <c r="A6" s="9">
        <v>0</v>
      </c>
      <c r="B6" s="9">
        <v>8.8999999999999996E-2</v>
      </c>
      <c r="J6" s="12" t="s">
        <v>3</v>
      </c>
      <c r="K6" s="9">
        <v>0.20899999999999999</v>
      </c>
      <c r="L6" s="9">
        <f>(K6-0.0911)/0.1195</f>
        <v>0.98661087866108788</v>
      </c>
      <c r="M6" s="9">
        <f>L6*1000</f>
        <v>986.6108786610879</v>
      </c>
    </row>
    <row r="7" spans="1:13">
      <c r="A7" s="9">
        <v>0.75</v>
      </c>
      <c r="B7" s="9">
        <v>0.18099999999999999</v>
      </c>
      <c r="J7" s="12" t="s">
        <v>4</v>
      </c>
      <c r="K7" s="9">
        <v>0.222</v>
      </c>
      <c r="L7" s="9">
        <f>(K7-0.0911)/0.1195</f>
        <v>1.0953974895397491</v>
      </c>
      <c r="M7" s="9">
        <f>L7*1000</f>
        <v>1095.3974895397491</v>
      </c>
    </row>
    <row r="8" spans="1:13">
      <c r="A8" s="9">
        <v>0.5</v>
      </c>
      <c r="B8" s="9">
        <v>0.15</v>
      </c>
      <c r="J8" s="12" t="s">
        <v>5</v>
      </c>
      <c r="K8" s="9">
        <v>0.20899999999999999</v>
      </c>
      <c r="L8" s="9">
        <f>(K8-0.0911)/0.1195</f>
        <v>0.98661087866108788</v>
      </c>
      <c r="M8" s="9">
        <f>L8*1000</f>
        <v>986.6108786610879</v>
      </c>
    </row>
    <row r="9" spans="1:13">
      <c r="A9" s="9">
        <v>0.25</v>
      </c>
      <c r="B9" s="9">
        <v>0.121</v>
      </c>
    </row>
    <row r="10" spans="1:13">
      <c r="A10" s="9">
        <v>0.125</v>
      </c>
      <c r="B10" s="9">
        <v>0.108</v>
      </c>
      <c r="J10" s="13"/>
    </row>
    <row r="11" spans="1:13">
      <c r="A11" s="9">
        <v>2.5000000000000001E-2</v>
      </c>
      <c r="B11" s="9">
        <v>9.5000000000000001E-2</v>
      </c>
    </row>
    <row r="19" spans="1:13">
      <c r="A19" s="5" t="s">
        <v>14</v>
      </c>
      <c r="B19" s="6"/>
      <c r="C19" s="6"/>
    </row>
    <row r="20" spans="1:13" ht="51">
      <c r="A20" s="8" t="s">
        <v>10</v>
      </c>
      <c r="B20" s="8" t="s">
        <v>11</v>
      </c>
      <c r="J20" s="14"/>
      <c r="K20" s="15" t="s">
        <v>11</v>
      </c>
      <c r="L20" s="15" t="s">
        <v>12</v>
      </c>
      <c r="M20" s="15" t="s">
        <v>13</v>
      </c>
    </row>
    <row r="21" spans="1:13">
      <c r="A21" s="16">
        <v>0</v>
      </c>
      <c r="B21" s="16">
        <v>130.20599999999999</v>
      </c>
      <c r="J21" s="17" t="s">
        <v>3</v>
      </c>
      <c r="K21" s="18">
        <v>148.78399999999999</v>
      </c>
      <c r="L21" s="18">
        <f t="shared" ref="L21:L22" si="0">(K21-129.03)/0.7416</f>
        <v>26.637001078748639</v>
      </c>
      <c r="M21" s="18">
        <f t="shared" ref="M21:M22" si="1">(L21/6)*5*1000</f>
        <v>22197.500898957202</v>
      </c>
    </row>
    <row r="22" spans="1:13">
      <c r="A22" s="16">
        <v>12.5</v>
      </c>
      <c r="B22" s="16">
        <v>135.94</v>
      </c>
      <c r="J22" s="17" t="s">
        <v>4</v>
      </c>
      <c r="K22" s="18">
        <v>164.43199999999999</v>
      </c>
      <c r="L22" s="18">
        <f t="shared" si="0"/>
        <v>47.7373247033441</v>
      </c>
      <c r="M22" s="18">
        <f t="shared" si="1"/>
        <v>39781.103919453417</v>
      </c>
    </row>
    <row r="23" spans="1:13">
      <c r="A23" s="16">
        <v>25</v>
      </c>
      <c r="B23" s="16">
        <v>148.74700000000001</v>
      </c>
      <c r="J23" s="17" t="s">
        <v>5</v>
      </c>
      <c r="K23" s="18">
        <v>154.70400000000001</v>
      </c>
      <c r="L23" s="18">
        <f>(K23-129.03)/0.7416</f>
        <v>34.61974110032363</v>
      </c>
      <c r="M23" s="18">
        <f>(L23/6)*5*1000</f>
        <v>28849.784250269688</v>
      </c>
    </row>
    <row r="33" spans="1:1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>
      <c r="A34" s="1" t="s">
        <v>15</v>
      </c>
    </row>
    <row r="36" spans="1:15">
      <c r="A36" s="5" t="s">
        <v>0</v>
      </c>
      <c r="B36" s="6"/>
      <c r="C36" s="6"/>
    </row>
    <row r="37" spans="1:15">
      <c r="A37" s="7" t="s">
        <v>7</v>
      </c>
      <c r="B37" s="7"/>
    </row>
    <row r="38" spans="1:15" ht="43">
      <c r="A38" s="8" t="s">
        <v>6</v>
      </c>
      <c r="B38" s="8" t="s">
        <v>1</v>
      </c>
      <c r="J38" s="9"/>
      <c r="K38" s="10" t="s">
        <v>1</v>
      </c>
      <c r="L38" s="11" t="s">
        <v>9</v>
      </c>
      <c r="M38" s="11" t="s">
        <v>8</v>
      </c>
    </row>
    <row r="39" spans="1:15">
      <c r="A39" s="9">
        <v>0</v>
      </c>
      <c r="B39" s="9">
        <v>0.13300000000000001</v>
      </c>
      <c r="J39" s="12" t="s">
        <v>16</v>
      </c>
      <c r="K39" s="9">
        <v>0.192</v>
      </c>
      <c r="L39" s="9">
        <f t="shared" ref="L39:L41" si="2">(K39-0.1559)/1.7737</f>
        <v>2.03529345436094E-2</v>
      </c>
      <c r="M39" s="9">
        <f t="shared" ref="M39:M41" si="3">L39*70</f>
        <v>1.4247054180526579</v>
      </c>
    </row>
    <row r="40" spans="1:15">
      <c r="A40" s="9">
        <v>0.5</v>
      </c>
      <c r="B40" s="9">
        <v>1.0289999999999999</v>
      </c>
      <c r="J40" s="12" t="s">
        <v>18</v>
      </c>
      <c r="K40" s="9">
        <v>0.19400000000000001</v>
      </c>
      <c r="L40" s="9">
        <f t="shared" si="2"/>
        <v>2.1480520944917401E-2</v>
      </c>
      <c r="M40" s="9">
        <f t="shared" si="3"/>
        <v>1.5036364661442181</v>
      </c>
    </row>
    <row r="41" spans="1:15">
      <c r="A41" s="9">
        <v>0.25</v>
      </c>
      <c r="B41" s="9">
        <v>0.61199999999999999</v>
      </c>
      <c r="J41" s="12" t="s">
        <v>17</v>
      </c>
      <c r="K41" s="9">
        <v>0.20399999999999999</v>
      </c>
      <c r="L41" s="9">
        <f t="shared" si="2"/>
        <v>2.711845295145739E-2</v>
      </c>
      <c r="M41" s="9">
        <f t="shared" si="3"/>
        <v>1.8982917066020173</v>
      </c>
    </row>
    <row r="42" spans="1:15">
      <c r="A42" s="9">
        <v>0.125</v>
      </c>
      <c r="B42" s="9">
        <v>0.40899999999999997</v>
      </c>
    </row>
    <row r="43" spans="1:15">
      <c r="A43" s="9">
        <v>2.5000000000000001E-2</v>
      </c>
      <c r="B43" s="9">
        <v>0.193</v>
      </c>
      <c r="J43" s="13"/>
    </row>
    <row r="44" spans="1:15">
      <c r="A44" s="20"/>
      <c r="B44" s="20"/>
    </row>
    <row r="52" spans="1:15">
      <c r="A52" s="5" t="s">
        <v>14</v>
      </c>
      <c r="B52" s="6"/>
      <c r="C52" s="6"/>
    </row>
    <row r="53" spans="1:15" ht="51">
      <c r="A53" s="8" t="s">
        <v>10</v>
      </c>
      <c r="B53" s="8" t="s">
        <v>11</v>
      </c>
      <c r="J53" s="14"/>
      <c r="K53" s="15" t="s">
        <v>11</v>
      </c>
      <c r="L53" s="15" t="s">
        <v>12</v>
      </c>
      <c r="M53" s="15" t="s">
        <v>13</v>
      </c>
    </row>
    <row r="54" spans="1:15">
      <c r="A54" s="9">
        <v>0</v>
      </c>
      <c r="B54" s="9">
        <v>129.39599999999999</v>
      </c>
      <c r="J54" s="12" t="s">
        <v>16</v>
      </c>
      <c r="K54" s="9">
        <v>150.69200000000001</v>
      </c>
      <c r="L54" s="9">
        <f t="shared" ref="L54:L55" si="4">(K54-131.98)/0.8748</f>
        <v>21.390032007315977</v>
      </c>
      <c r="M54" s="9">
        <f t="shared" ref="M54:M55" si="5">(L54/10)*2*70</f>
        <v>299.4604481024237</v>
      </c>
    </row>
    <row r="55" spans="1:15">
      <c r="A55" s="9">
        <v>17.5</v>
      </c>
      <c r="B55" s="9">
        <v>145.535</v>
      </c>
      <c r="J55" s="12" t="s">
        <v>18</v>
      </c>
      <c r="K55" s="9">
        <v>166.21299999999999</v>
      </c>
      <c r="L55" s="9">
        <f t="shared" si="4"/>
        <v>39.132373113854598</v>
      </c>
      <c r="M55" s="9">
        <f t="shared" si="5"/>
        <v>547.85322359396434</v>
      </c>
    </row>
    <row r="56" spans="1:15">
      <c r="A56" s="9">
        <v>35</v>
      </c>
      <c r="B56" s="9">
        <v>170.38</v>
      </c>
      <c r="J56" s="12" t="s">
        <v>17</v>
      </c>
      <c r="K56" s="9">
        <v>170.30600000000001</v>
      </c>
      <c r="L56" s="9">
        <f>(K56-131.98)/0.8748</f>
        <v>43.811156835848216</v>
      </c>
      <c r="M56" s="9">
        <f>((L56/10)*2)*70</f>
        <v>613.35619570187509</v>
      </c>
    </row>
    <row r="57" spans="1:15">
      <c r="A57" s="9">
        <v>70</v>
      </c>
      <c r="B57" s="9">
        <v>189.755</v>
      </c>
    </row>
    <row r="64" spans="1:15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6" spans="1:8" ht="48">
      <c r="A66" s="21"/>
      <c r="B66" s="22" t="s">
        <v>24</v>
      </c>
      <c r="C66" s="23" t="s">
        <v>26</v>
      </c>
      <c r="D66" s="22" t="s">
        <v>8</v>
      </c>
      <c r="E66" s="21" t="s">
        <v>25</v>
      </c>
      <c r="F66" s="22" t="s">
        <v>19</v>
      </c>
      <c r="G66" s="22" t="s">
        <v>20</v>
      </c>
      <c r="H66" s="22" t="s">
        <v>21</v>
      </c>
    </row>
    <row r="67" spans="1:8">
      <c r="A67" s="12" t="s">
        <v>3</v>
      </c>
      <c r="B67" s="9">
        <v>0.98661100000000002</v>
      </c>
      <c r="C67" s="9">
        <v>1000</v>
      </c>
      <c r="D67" s="9">
        <f>B67*1000</f>
        <v>986.61099999999999</v>
      </c>
      <c r="E67" s="16">
        <v>22.2</v>
      </c>
      <c r="F67" s="24">
        <v>1</v>
      </c>
      <c r="G67" s="24">
        <v>1</v>
      </c>
      <c r="H67" s="9">
        <v>1</v>
      </c>
    </row>
    <row r="68" spans="1:8">
      <c r="A68" s="12" t="s">
        <v>4</v>
      </c>
      <c r="B68" s="9">
        <v>1.095397</v>
      </c>
      <c r="C68" s="9">
        <v>1000</v>
      </c>
      <c r="D68" s="9">
        <f t="shared" ref="D68:D69" si="6">B68*1000</f>
        <v>1095.3969999999999</v>
      </c>
      <c r="E68" s="16">
        <v>39.799999999999997</v>
      </c>
      <c r="F68" s="24">
        <v>1</v>
      </c>
      <c r="G68" s="24">
        <v>1</v>
      </c>
      <c r="H68" s="9">
        <v>1</v>
      </c>
    </row>
    <row r="69" spans="1:8">
      <c r="A69" s="12" t="s">
        <v>5</v>
      </c>
      <c r="B69" s="9">
        <v>0.98661100000000002</v>
      </c>
      <c r="C69" s="9">
        <v>1000</v>
      </c>
      <c r="D69" s="9">
        <f t="shared" si="6"/>
        <v>986.61099999999999</v>
      </c>
      <c r="E69" s="16">
        <v>28.8</v>
      </c>
      <c r="F69" s="24">
        <v>1</v>
      </c>
      <c r="G69" s="24">
        <v>1</v>
      </c>
      <c r="H69" s="9">
        <v>1</v>
      </c>
    </row>
    <row r="70" spans="1:8">
      <c r="A70" s="25" t="s">
        <v>22</v>
      </c>
      <c r="B70" s="2">
        <f>AVERAGE(B67:B69)</f>
        <v>1.0228729999999999</v>
      </c>
      <c r="C70" s="2">
        <f t="shared" ref="C70:G70" si="7">AVERAGE(C67:C69)</f>
        <v>1000</v>
      </c>
      <c r="D70" s="2">
        <f t="shared" si="7"/>
        <v>1022.8729999999999</v>
      </c>
      <c r="E70" s="2">
        <f t="shared" si="7"/>
        <v>30.266666666666666</v>
      </c>
      <c r="F70" s="2">
        <f t="shared" si="7"/>
        <v>1</v>
      </c>
      <c r="G70" s="2">
        <f t="shared" si="7"/>
        <v>1</v>
      </c>
      <c r="H70" s="2"/>
    </row>
    <row r="71" spans="1:8">
      <c r="A71" s="25" t="s">
        <v>23</v>
      </c>
      <c r="B71" s="2">
        <f>STDEV(B67:B69)</f>
        <v>6.2807626384062593E-2</v>
      </c>
      <c r="C71" s="2">
        <f t="shared" ref="C71:G71" si="8">STDEV(C67:C69)</f>
        <v>0</v>
      </c>
      <c r="D71" s="2">
        <f t="shared" si="8"/>
        <v>62.807626384062594</v>
      </c>
      <c r="E71" s="2">
        <f t="shared" si="8"/>
        <v>8.8911941455202346</v>
      </c>
      <c r="F71" s="2">
        <f t="shared" si="8"/>
        <v>0</v>
      </c>
      <c r="G71" s="2">
        <f t="shared" si="8"/>
        <v>0</v>
      </c>
      <c r="H71" s="2"/>
    </row>
    <row r="75" spans="1:8">
      <c r="A75" s="12" t="s">
        <v>16</v>
      </c>
      <c r="B75" s="9">
        <v>2.0353E-2</v>
      </c>
      <c r="C75" s="9">
        <v>70</v>
      </c>
      <c r="D75" s="9">
        <f>B75*70</f>
        <v>1.4247099999999999</v>
      </c>
      <c r="E75" s="16">
        <v>0.29899999999999999</v>
      </c>
      <c r="F75" s="9">
        <f>100*(D75/D67)</f>
        <v>0.14440443092566371</v>
      </c>
      <c r="G75" s="9">
        <f>100*(E75/E67)</f>
        <v>1.3468468468468469</v>
      </c>
      <c r="H75" s="9">
        <f>G75/F75</f>
        <v>9.3269080333149503</v>
      </c>
    </row>
    <row r="76" spans="1:8">
      <c r="A76" s="12" t="s">
        <v>18</v>
      </c>
      <c r="B76" s="9">
        <v>2.1481E-2</v>
      </c>
      <c r="C76" s="9">
        <v>70</v>
      </c>
      <c r="D76" s="9">
        <f t="shared" ref="D76:D77" si="9">B76*70</f>
        <v>1.5036700000000001</v>
      </c>
      <c r="E76" s="16">
        <v>0.54700000000000004</v>
      </c>
      <c r="F76" s="9">
        <f>(100*D76/D68)</f>
        <v>0.13727169236359058</v>
      </c>
      <c r="G76" s="9">
        <f>100*(E76/E68)</f>
        <v>1.3743718592964826</v>
      </c>
      <c r="H76" s="9">
        <f t="shared" ref="H76:H77" si="10">G76/F76</f>
        <v>10.012055913583358</v>
      </c>
    </row>
    <row r="77" spans="1:8">
      <c r="A77" s="12" t="s">
        <v>17</v>
      </c>
      <c r="B77" s="9">
        <v>2.7118E-2</v>
      </c>
      <c r="C77" s="9">
        <v>70</v>
      </c>
      <c r="D77" s="9">
        <f t="shared" si="9"/>
        <v>1.8982600000000001</v>
      </c>
      <c r="E77" s="16">
        <v>0.61299999999999999</v>
      </c>
      <c r="F77" s="9">
        <f>100*(D77/D69)</f>
        <v>0.1924020713330786</v>
      </c>
      <c r="G77" s="9">
        <f>100*(E77/E69)</f>
        <v>2.1284722222222223</v>
      </c>
      <c r="H77" s="9">
        <f t="shared" si="10"/>
        <v>11.062626340116154</v>
      </c>
    </row>
    <row r="78" spans="1:8">
      <c r="A78" s="25" t="s">
        <v>22</v>
      </c>
      <c r="B78" s="26">
        <f>AVERAGE(B75:B77)</f>
        <v>2.2984000000000001E-2</v>
      </c>
      <c r="C78" s="26"/>
      <c r="D78" s="26">
        <f>AVERAGE(D75:D77)</f>
        <v>1.6088799999999999</v>
      </c>
      <c r="E78" s="26">
        <f>AVERAGE(E75:E77)</f>
        <v>0.48633333333333334</v>
      </c>
      <c r="F78" s="26">
        <f t="shared" ref="F78:H78" si="11">AVERAGE(F75:F77)</f>
        <v>0.15802606487411097</v>
      </c>
      <c r="G78" s="26">
        <f t="shared" si="11"/>
        <v>1.6165636427885175</v>
      </c>
      <c r="H78" s="26">
        <f t="shared" si="11"/>
        <v>10.133863429004821</v>
      </c>
    </row>
    <row r="79" spans="1:8">
      <c r="A79" s="25" t="s">
        <v>23</v>
      </c>
      <c r="B79" s="26">
        <f>STDEV(B75:B77)</f>
        <v>3.6243017258500978E-3</v>
      </c>
      <c r="C79" s="26"/>
      <c r="D79" s="26">
        <f>STDEV(D75:D77)</f>
        <v>0.25370112080950941</v>
      </c>
      <c r="E79" s="26">
        <f>STDEV(E75:E77)</f>
        <v>0.16555764353642294</v>
      </c>
      <c r="F79" s="26">
        <f t="shared" ref="F79:H79" si="12">STDEV(F75:F77)</f>
        <v>2.9983351295326442E-2</v>
      </c>
      <c r="G79" s="26">
        <f t="shared" si="12"/>
        <v>0.44353940281666426</v>
      </c>
      <c r="H79" s="26">
        <f t="shared" si="12"/>
        <v>0.8742467118903402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1H source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 C</dc:creator>
  <cp:lastModifiedBy>Lynne C</cp:lastModifiedBy>
  <dcterms:created xsi:type="dcterms:W3CDTF">2020-09-04T03:23:15Z</dcterms:created>
  <dcterms:modified xsi:type="dcterms:W3CDTF">2020-09-04T03:40:17Z</dcterms:modified>
</cp:coreProperties>
</file>