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\Dropbox\David's Dropbox\Lab\manuiMannuuscrripted\Source Data\"/>
    </mc:Choice>
  </mc:AlternateContent>
  <bookViews>
    <workbookView xWindow="0" yWindow="0" windowWidth="11652" windowHeight="6396"/>
  </bookViews>
  <sheets>
    <sheet name="5A" sheetId="2" r:id="rId1"/>
    <sheet name="5B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G20" i="2"/>
  <c r="F20" i="2"/>
  <c r="E20" i="2"/>
  <c r="H19" i="2"/>
  <c r="G19" i="2"/>
  <c r="F19" i="2"/>
  <c r="E19" i="2"/>
  <c r="G21" i="2"/>
  <c r="H21" i="2"/>
  <c r="F21" i="2"/>
  <c r="E21" i="2"/>
  <c r="D21" i="2"/>
  <c r="D20" i="2"/>
  <c r="D19" i="2"/>
  <c r="C21" i="2"/>
  <c r="C20" i="2"/>
  <c r="C19" i="2"/>
  <c r="B21" i="2"/>
  <c r="B20" i="2"/>
  <c r="B19" i="2"/>
  <c r="C6" i="2"/>
  <c r="D6" i="2"/>
  <c r="E6" i="2"/>
  <c r="F6" i="2"/>
  <c r="G6" i="2"/>
  <c r="H6" i="2"/>
  <c r="B6" i="2"/>
  <c r="B18" i="3" l="1"/>
  <c r="C18" i="3"/>
  <c r="D18" i="3"/>
  <c r="E18" i="3"/>
  <c r="F18" i="3"/>
  <c r="G18" i="3"/>
  <c r="B5" i="2"/>
  <c r="H5" i="2"/>
  <c r="G5" i="2"/>
  <c r="F5" i="2"/>
  <c r="E5" i="2"/>
  <c r="D5" i="2"/>
  <c r="C5" i="2"/>
  <c r="B11" i="2"/>
  <c r="C11" i="2"/>
  <c r="D11" i="2"/>
  <c r="E11" i="2"/>
  <c r="F11" i="2"/>
  <c r="G11" i="2"/>
  <c r="H11" i="2"/>
  <c r="B12" i="3"/>
  <c r="C12" i="3"/>
  <c r="D12" i="3"/>
  <c r="E12" i="3"/>
  <c r="F12" i="3"/>
  <c r="G12" i="3"/>
  <c r="C6" i="3"/>
  <c r="D6" i="3"/>
  <c r="E6" i="3"/>
  <c r="F6" i="3"/>
  <c r="G6" i="3"/>
  <c r="B6" i="3"/>
  <c r="B5" i="3"/>
  <c r="B4" i="3"/>
</calcChain>
</file>

<file path=xl/sharedStrings.xml><?xml version="1.0" encoding="utf-8"?>
<sst xmlns="http://schemas.openxmlformats.org/spreadsheetml/2006/main" count="89" uniqueCount="38">
  <si>
    <t>EdU+ L1</t>
  </si>
  <si>
    <t>EdU+ L2</t>
  </si>
  <si>
    <t>EdU+ L3</t>
  </si>
  <si>
    <t>kibra stat UAS-CycE UAS-dnTCF</t>
  </si>
  <si>
    <t>kibra stat UAS-CycE</t>
  </si>
  <si>
    <t>kibra/wts/UAS-CycE stat UAS-dnTCF</t>
  </si>
  <si>
    <t>kibra/wts/UAS-CycE stat</t>
  </si>
  <si>
    <t>stat UAS-dnTCF</t>
  </si>
  <si>
    <t>stat</t>
  </si>
  <si>
    <t>EdU+ EC</t>
  </si>
  <si>
    <t>EC</t>
  </si>
  <si>
    <t>Layer 1</t>
  </si>
  <si>
    <t>Layer 2</t>
  </si>
  <si>
    <t>Layer 3</t>
  </si>
  <si>
    <t>axn/apc</t>
  </si>
  <si>
    <t>Control</t>
  </si>
  <si>
    <t>axn UAS-Hop</t>
  </si>
  <si>
    <t>UAS-Hop</t>
  </si>
  <si>
    <t>UAS-dnTCF UAS-Hop</t>
  </si>
  <si>
    <t>arr UAS-Hop</t>
  </si>
  <si>
    <t>Avg FSC EdU</t>
  </si>
  <si>
    <t>n EC</t>
  </si>
  <si>
    <t>n Layer 3</t>
  </si>
  <si>
    <t>n Layer 2</t>
  </si>
  <si>
    <t>n Layer 1</t>
  </si>
  <si>
    <t>Total FSCs</t>
  </si>
  <si>
    <t>EdU vs. Avg ratios</t>
  </si>
  <si>
    <t xml:space="preserve">SEM </t>
  </si>
  <si>
    <t>Expected EdU</t>
  </si>
  <si>
    <t>EdU L1+</t>
  </si>
  <si>
    <t>Total FSC EdU</t>
  </si>
  <si>
    <t>Normalized Avg</t>
  </si>
  <si>
    <t>p-value, EdU by layer - with or without UAS-dnTCF</t>
  </si>
  <si>
    <t>&lt;0.0001</t>
  </si>
  <si>
    <t>SEM</t>
  </si>
  <si>
    <t>p value, by location vs. control</t>
  </si>
  <si>
    <t>--</t>
  </si>
  <si>
    <t>p-value, EdU Expected vs. Observed (#)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</si>
</sst>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ont="1"/>
    <xf numFmtId="164" fontId="0" fillId="0" borderId="0" xfId="1" applyNumberFormat="1" applyFont="1"/>
    <xf numFmtId="0" fontId="0" fillId="0" borderId="0" xfId="0" applyAlignment="1">
      <alignment horizontal="right"/>
    </xf>
    <xf numFmtId="1" fontId="0" fillId="0" borderId="0" xfId="1" applyNumberFormat="1" applyFont="1"/>
    <xf numFmtId="0" fontId="0" fillId="0" borderId="0" xfId="1" applyNumberFormat="1" applyFont="1"/>
    <xf numFmtId="2" fontId="0" fillId="0" borderId="0" xfId="0" applyNumberFormat="1"/>
    <xf numFmtId="10" fontId="0" fillId="0" borderId="0" xfId="1" applyNumberFormat="1" applyFont="1"/>
    <xf numFmtId="0" fontId="2" fillId="0" borderId="0" xfId="0" applyFont="1"/>
    <xf numFmtId="9" fontId="2" fillId="0" borderId="0" xfId="1" applyFont="1"/>
    <xf numFmtId="164" fontId="2" fillId="0" borderId="0" xfId="1" applyNumberFormat="1" applyFont="1"/>
    <xf numFmtId="10" fontId="2" fillId="0" borderId="0" xfId="1" applyNumberFormat="1" applyFont="1"/>
    <xf numFmtId="0" fontId="0" fillId="0" borderId="0" xfId="0" applyBorder="1"/>
    <xf numFmtId="0" fontId="0" fillId="0" borderId="1" xfId="0" applyBorder="1"/>
    <xf numFmtId="165" fontId="0" fillId="0" borderId="0" xfId="0" applyNumberFormat="1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" xfId="0" applyNumberFormat="1" applyBorder="1"/>
    <xf numFmtId="0" fontId="2" fillId="0" borderId="3" xfId="0" applyNumberFormat="1" applyFont="1" applyBorder="1"/>
    <xf numFmtId="0" fontId="0" fillId="0" borderId="3" xfId="0" applyBorder="1"/>
    <xf numFmtId="0" fontId="0" fillId="0" borderId="4" xfId="0" applyBorder="1"/>
    <xf numFmtId="0" fontId="0" fillId="0" borderId="5" xfId="0" applyNumberFormat="1" applyBorder="1"/>
    <xf numFmtId="10" fontId="0" fillId="0" borderId="0" xfId="1" applyNumberFormat="1" applyFont="1" applyBorder="1"/>
    <xf numFmtId="0" fontId="0" fillId="0" borderId="0" xfId="0" applyNumberFormat="1" applyBorder="1"/>
    <xf numFmtId="0" fontId="0" fillId="0" borderId="6" xfId="0" applyBorder="1"/>
    <xf numFmtId="0" fontId="0" fillId="0" borderId="7" xfId="0" applyNumberFormat="1" applyBorder="1"/>
    <xf numFmtId="10" fontId="0" fillId="0" borderId="1" xfId="1" applyNumberFormat="1" applyFont="1" applyBorder="1"/>
    <xf numFmtId="0" fontId="0" fillId="0" borderId="1" xfId="0" applyNumberFormat="1" applyBorder="1"/>
    <xf numFmtId="0" fontId="0" fillId="0" borderId="8" xfId="0" applyBorder="1"/>
    <xf numFmtId="10" fontId="2" fillId="0" borderId="0" xfId="1" applyNumberFormat="1" applyFont="1" applyBorder="1"/>
    <xf numFmtId="10" fontId="2" fillId="0" borderId="1" xfId="1" applyNumberFormat="1" applyFont="1" applyBorder="1"/>
    <xf numFmtId="0" fontId="0" fillId="0" borderId="0" xfId="0" quotePrefix="1" applyAlignment="1">
      <alignment horizontal="right"/>
    </xf>
    <xf numFmtId="10" fontId="0" fillId="0" borderId="3" xfId="1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topLeftCell="B1" zoomScale="70" zoomScaleNormal="70" workbookViewId="0">
      <selection activeCell="I26" sqref="I26"/>
    </sheetView>
  </sheetViews>
  <sheetFormatPr defaultRowHeight="14.4" x14ac:dyDescent="0.3"/>
  <cols>
    <col min="1" max="1" width="15.5546875" bestFit="1" customWidth="1"/>
    <col min="2" max="2" width="8.88671875" style="8" customWidth="1"/>
    <col min="3" max="3" width="6" bestFit="1" customWidth="1"/>
    <col min="4" max="4" width="8.5546875" bestFit="1" customWidth="1"/>
    <col min="5" max="5" width="13.5546875" bestFit="1" customWidth="1"/>
    <col min="6" max="6" width="17.5546875" bestFit="1" customWidth="1"/>
    <col min="7" max="7" width="11" customWidth="1"/>
    <col min="8" max="8" width="17.77734375" customWidth="1"/>
    <col min="10" max="10" width="15.77734375" customWidth="1"/>
    <col min="11" max="11" width="8.5546875" bestFit="1" customWidth="1"/>
    <col min="12" max="12" width="10.6640625" customWidth="1"/>
    <col min="13" max="13" width="13.5546875" bestFit="1" customWidth="1"/>
    <col min="14" max="14" width="17.5546875" bestFit="1" customWidth="1"/>
    <col min="15" max="15" width="9.77734375" customWidth="1"/>
    <col min="16" max="16" width="14.5546875" bestFit="1" customWidth="1"/>
  </cols>
  <sheetData>
    <row r="1" spans="1:16" s="15" customFormat="1" ht="29.4" customHeight="1" x14ac:dyDescent="0.3">
      <c r="B1" s="16" t="s">
        <v>15</v>
      </c>
      <c r="C1" s="15" t="s">
        <v>8</v>
      </c>
      <c r="D1" s="15" t="s">
        <v>7</v>
      </c>
      <c r="E1" s="15" t="s">
        <v>6</v>
      </c>
      <c r="F1" s="15" t="s">
        <v>5</v>
      </c>
      <c r="G1" s="15" t="s">
        <v>4</v>
      </c>
      <c r="H1" s="15" t="s">
        <v>3</v>
      </c>
      <c r="J1" s="15" t="s">
        <v>27</v>
      </c>
      <c r="K1" s="15" t="s">
        <v>8</v>
      </c>
      <c r="L1" s="15" t="s">
        <v>7</v>
      </c>
      <c r="M1" s="15" t="s">
        <v>6</v>
      </c>
      <c r="N1" s="15" t="s">
        <v>5</v>
      </c>
      <c r="O1" s="15" t="s">
        <v>4</v>
      </c>
      <c r="P1" s="15" t="s">
        <v>3</v>
      </c>
    </row>
    <row r="2" spans="1:16" x14ac:dyDescent="0.3">
      <c r="A2" t="s">
        <v>13</v>
      </c>
      <c r="B2" s="10">
        <v>8.1510452139629694E-2</v>
      </c>
      <c r="C2" s="2">
        <v>0</v>
      </c>
      <c r="D2" s="2">
        <v>0</v>
      </c>
      <c r="E2" s="2">
        <v>1.0309278350515464E-2</v>
      </c>
      <c r="F2" s="2">
        <v>5.46875E-2</v>
      </c>
      <c r="G2" s="2">
        <v>2.1739130434782608E-2</v>
      </c>
      <c r="H2" s="2">
        <v>0.10606060606060606</v>
      </c>
      <c r="J2" t="s">
        <v>13</v>
      </c>
      <c r="K2" s="14">
        <v>0</v>
      </c>
      <c r="L2" s="14">
        <v>0</v>
      </c>
      <c r="M2" s="14">
        <v>0.35914980957732917</v>
      </c>
      <c r="N2" s="14">
        <v>0.90086978155789854</v>
      </c>
      <c r="O2" s="14">
        <v>0.91864592905273534</v>
      </c>
      <c r="P2" s="14">
        <v>1.5816540046962178</v>
      </c>
    </row>
    <row r="3" spans="1:16" x14ac:dyDescent="0.3">
      <c r="A3" t="s">
        <v>12</v>
      </c>
      <c r="B3" s="10">
        <v>0.20006698741419832</v>
      </c>
      <c r="C3" s="2">
        <v>1.4598540145985401E-2</v>
      </c>
      <c r="D3" s="2">
        <v>1.6666666666666666E-2</v>
      </c>
      <c r="E3" s="2">
        <v>5.6701030927835051E-2</v>
      </c>
      <c r="F3" s="2">
        <v>0.14347826086956522</v>
      </c>
      <c r="G3" s="2">
        <v>0.11764705882352941</v>
      </c>
      <c r="H3" s="2">
        <v>0.13934426229508196</v>
      </c>
      <c r="J3" t="s">
        <v>12</v>
      </c>
      <c r="K3" s="14">
        <v>0.65432223138744183</v>
      </c>
      <c r="L3" s="14">
        <v>0.95685964741655183</v>
      </c>
      <c r="M3" s="14">
        <v>0.82230307776456968</v>
      </c>
      <c r="N3" s="14">
        <v>1.3889689292631995</v>
      </c>
      <c r="O3" s="14">
        <v>2.0296045863010419</v>
      </c>
      <c r="P3" s="14">
        <v>1.7788514190313953</v>
      </c>
    </row>
    <row r="4" spans="1:16" x14ac:dyDescent="0.3">
      <c r="A4" t="s">
        <v>11</v>
      </c>
      <c r="B4" s="10">
        <v>0.33378110645882064</v>
      </c>
      <c r="C4" s="2">
        <v>6.5217391304347824E-2</v>
      </c>
      <c r="D4" s="2">
        <v>0.10294117647058823</v>
      </c>
      <c r="E4" s="2">
        <v>8.6956521739130432E-2</v>
      </c>
      <c r="F4" s="2">
        <v>0.22580645161290322</v>
      </c>
      <c r="G4" s="2">
        <v>0.23966942148760331</v>
      </c>
      <c r="H4" s="2">
        <v>0.30366492146596857</v>
      </c>
      <c r="J4" t="s">
        <v>11</v>
      </c>
      <c r="K4" s="14">
        <v>1.3469993457218534</v>
      </c>
      <c r="L4" s="14">
        <v>2.2713209635386242</v>
      </c>
      <c r="M4" s="14">
        <v>1.0018635295337852</v>
      </c>
      <c r="N4" s="14">
        <v>1.6566212613325662</v>
      </c>
      <c r="O4" s="14">
        <v>2.6891019765220801</v>
      </c>
      <c r="P4" s="14">
        <v>2.3620378088582488</v>
      </c>
    </row>
    <row r="5" spans="1:16" x14ac:dyDescent="0.3">
      <c r="A5" t="s">
        <v>20</v>
      </c>
      <c r="B5" s="10">
        <f>SUM(B13:B15)/SUM(B8:B10)</f>
        <v>0.2507343684431389</v>
      </c>
      <c r="C5" s="2">
        <f t="shared" ref="C5:H5" si="0">SUM(C13:C15)/SUM(C8:C10)</f>
        <v>2.3809523809523808E-2</v>
      </c>
      <c r="D5" s="2">
        <f t="shared" si="0"/>
        <v>4.4692737430167599E-2</v>
      </c>
      <c r="E5" s="2">
        <f t="shared" si="0"/>
        <v>4.9304677623261697E-2</v>
      </c>
      <c r="F5" s="2">
        <f t="shared" si="0"/>
        <v>0.16169544740973313</v>
      </c>
      <c r="G5" s="2">
        <f t="shared" si="0"/>
        <v>0.15873015873015872</v>
      </c>
      <c r="H5" s="2">
        <f t="shared" si="0"/>
        <v>0.21635883905013192</v>
      </c>
      <c r="K5" s="14"/>
      <c r="L5" s="14"/>
      <c r="M5" s="14"/>
      <c r="N5" s="14"/>
      <c r="O5" s="14"/>
      <c r="P5" s="14"/>
    </row>
    <row r="6" spans="1:16" x14ac:dyDescent="0.3">
      <c r="A6" t="s">
        <v>31</v>
      </c>
      <c r="B6" s="2">
        <f>(($B$10/$B$11)*B4)+(($B$9/$B$11)*B3)+(($B$8/$B$11)*B2)</f>
        <v>0.25078837144974758</v>
      </c>
      <c r="C6" s="2">
        <f t="shared" ref="C6:H6" si="1">(($B$10/$B$11)*C4)+(($B$9/$B$11)*C3)+(($B$8/$B$11)*C2)</f>
        <v>3.8781026292634288E-2</v>
      </c>
      <c r="D6" s="2">
        <f t="shared" si="1"/>
        <v>5.9234528893386984E-2</v>
      </c>
      <c r="E6" s="2">
        <f t="shared" si="1"/>
        <v>6.495918440665456E-2</v>
      </c>
      <c r="F6" s="2">
        <f t="shared" si="1"/>
        <v>0.17210929421174648</v>
      </c>
      <c r="G6" s="2">
        <f t="shared" si="1"/>
        <v>0.1659538481419095</v>
      </c>
      <c r="H6" s="2">
        <f t="shared" si="1"/>
        <v>0.22016680182863213</v>
      </c>
      <c r="K6" s="14"/>
      <c r="L6" s="14"/>
      <c r="M6" s="14"/>
      <c r="N6" s="14"/>
      <c r="O6" s="14"/>
      <c r="P6" s="14"/>
    </row>
    <row r="7" spans="1:16" x14ac:dyDescent="0.3">
      <c r="J7" t="s">
        <v>32</v>
      </c>
    </row>
    <row r="8" spans="1:16" x14ac:dyDescent="0.3">
      <c r="A8" t="s">
        <v>22</v>
      </c>
      <c r="B8" s="8">
        <v>784</v>
      </c>
      <c r="C8" s="1">
        <v>107</v>
      </c>
      <c r="D8" s="1">
        <v>51</v>
      </c>
      <c r="E8">
        <v>194</v>
      </c>
      <c r="F8" s="1">
        <v>128</v>
      </c>
      <c r="G8" s="1">
        <v>46</v>
      </c>
      <c r="H8" s="1">
        <v>66</v>
      </c>
      <c r="J8" t="s">
        <v>13</v>
      </c>
      <c r="L8">
        <v>1</v>
      </c>
      <c r="N8">
        <v>1.66E-2</v>
      </c>
      <c r="P8">
        <v>9.11E-2</v>
      </c>
    </row>
    <row r="9" spans="1:16" x14ac:dyDescent="0.3">
      <c r="A9" t="s">
        <v>23</v>
      </c>
      <c r="B9" s="8">
        <v>1479</v>
      </c>
      <c r="C9" s="1">
        <v>137</v>
      </c>
      <c r="D9" s="1">
        <v>60</v>
      </c>
      <c r="E9">
        <v>299</v>
      </c>
      <c r="F9" s="1">
        <v>230</v>
      </c>
      <c r="G9" s="1">
        <v>85</v>
      </c>
      <c r="H9" s="1">
        <v>122</v>
      </c>
      <c r="J9" t="s">
        <v>12</v>
      </c>
      <c r="L9">
        <v>0.91720000000000002</v>
      </c>
      <c r="N9">
        <v>8.0000000000000004E-4</v>
      </c>
      <c r="P9">
        <v>0.65969999999999995</v>
      </c>
    </row>
    <row r="10" spans="1:16" x14ac:dyDescent="0.3">
      <c r="A10" t="s">
        <v>24</v>
      </c>
      <c r="B10" s="8">
        <v>2503</v>
      </c>
      <c r="C10" s="1">
        <v>92</v>
      </c>
      <c r="D10" s="1">
        <v>68</v>
      </c>
      <c r="E10">
        <v>298</v>
      </c>
      <c r="F10" s="1">
        <v>279</v>
      </c>
      <c r="G10" s="1">
        <v>121</v>
      </c>
      <c r="H10" s="1">
        <v>191</v>
      </c>
      <c r="J10" t="s">
        <v>11</v>
      </c>
      <c r="L10">
        <v>0.38569999999999999</v>
      </c>
      <c r="N10" s="3" t="s">
        <v>33</v>
      </c>
      <c r="P10">
        <v>0.22020000000000001</v>
      </c>
    </row>
    <row r="11" spans="1:16" x14ac:dyDescent="0.3">
      <c r="A11" t="s">
        <v>25</v>
      </c>
      <c r="B11" s="8">
        <f t="shared" ref="B11:H11" si="2">SUM(B8:B10)</f>
        <v>4766</v>
      </c>
      <c r="C11" s="1">
        <f t="shared" si="2"/>
        <v>336</v>
      </c>
      <c r="D11" s="1">
        <f t="shared" si="2"/>
        <v>179</v>
      </c>
      <c r="E11">
        <f t="shared" si="2"/>
        <v>791</v>
      </c>
      <c r="F11" s="1">
        <f t="shared" si="2"/>
        <v>637</v>
      </c>
      <c r="G11" s="1">
        <f t="shared" si="2"/>
        <v>252</v>
      </c>
      <c r="H11" s="1">
        <f t="shared" si="2"/>
        <v>379</v>
      </c>
    </row>
    <row r="13" spans="1:16" x14ac:dyDescent="0.3">
      <c r="A13" t="s">
        <v>2</v>
      </c>
      <c r="B13" s="8">
        <v>64</v>
      </c>
      <c r="C13">
        <v>0</v>
      </c>
      <c r="D13">
        <v>0</v>
      </c>
      <c r="E13">
        <v>2</v>
      </c>
      <c r="F13">
        <v>7</v>
      </c>
      <c r="G13">
        <v>1</v>
      </c>
      <c r="H13">
        <v>7</v>
      </c>
    </row>
    <row r="14" spans="1:16" x14ac:dyDescent="0.3">
      <c r="A14" t="s">
        <v>1</v>
      </c>
      <c r="B14" s="8">
        <v>296</v>
      </c>
      <c r="C14">
        <v>2</v>
      </c>
      <c r="D14">
        <v>1</v>
      </c>
      <c r="E14">
        <v>11</v>
      </c>
      <c r="F14">
        <v>33</v>
      </c>
      <c r="G14">
        <v>10</v>
      </c>
      <c r="H14">
        <v>17</v>
      </c>
    </row>
    <row r="15" spans="1:16" x14ac:dyDescent="0.3">
      <c r="A15" t="s">
        <v>0</v>
      </c>
      <c r="B15" s="8">
        <v>835</v>
      </c>
      <c r="C15">
        <v>6</v>
      </c>
      <c r="D15">
        <v>7</v>
      </c>
      <c r="E15">
        <v>26</v>
      </c>
      <c r="F15">
        <v>63</v>
      </c>
      <c r="G15">
        <v>29</v>
      </c>
      <c r="H15">
        <v>58</v>
      </c>
    </row>
    <row r="17" spans="1:16" x14ac:dyDescent="0.3">
      <c r="B17" s="11"/>
      <c r="C17" s="7"/>
      <c r="D17" s="7"/>
      <c r="E17" s="7"/>
      <c r="F17" s="7"/>
      <c r="G17" s="7"/>
      <c r="H17" s="7"/>
    </row>
    <row r="18" spans="1:16" x14ac:dyDescent="0.3">
      <c r="A18" s="17" t="s">
        <v>26</v>
      </c>
      <c r="B18" s="18"/>
      <c r="C18" s="32" t="s">
        <v>28</v>
      </c>
      <c r="D18" s="32"/>
      <c r="E18" s="32"/>
      <c r="F18" s="32"/>
      <c r="G18" s="32"/>
      <c r="H18" s="32"/>
      <c r="I18" s="19"/>
      <c r="J18" s="19" t="s">
        <v>37</v>
      </c>
      <c r="K18" s="19"/>
      <c r="L18" s="19"/>
      <c r="M18" s="19"/>
      <c r="N18" s="19"/>
      <c r="O18" s="19"/>
      <c r="P18" s="20"/>
    </row>
    <row r="19" spans="1:16" x14ac:dyDescent="0.3">
      <c r="A19" s="21" t="s">
        <v>13</v>
      </c>
      <c r="B19" s="29">
        <f>B2/$B$6</f>
        <v>0.32501687246676259</v>
      </c>
      <c r="C19" s="22">
        <f>$B$19*$C$6</f>
        <v>1.2604487876683284E-2</v>
      </c>
      <c r="D19" s="22">
        <f>$B$19*$D$6</f>
        <v>1.925222132297072E-2</v>
      </c>
      <c r="E19" s="22">
        <f>$B$19*$E$6</f>
        <v>2.111283095384256E-2</v>
      </c>
      <c r="F19" s="22">
        <f>$B$19*$F$6</f>
        <v>5.5938424527163723E-2</v>
      </c>
      <c r="G19" s="22">
        <f>$B$19*$G$6</f>
        <v>5.3937800696907484E-2</v>
      </c>
      <c r="H19" s="22">
        <f>$B$19*$H$6</f>
        <v>7.1557925351351526E-2</v>
      </c>
      <c r="I19" s="12"/>
      <c r="J19" s="23" t="s">
        <v>13</v>
      </c>
      <c r="K19" s="12">
        <v>0.24390000000000001</v>
      </c>
      <c r="L19" s="12">
        <v>0.31850000000000001</v>
      </c>
      <c r="M19" s="12">
        <v>0.30940000000000001</v>
      </c>
      <c r="N19" s="12">
        <v>0.9677</v>
      </c>
      <c r="O19" s="12">
        <v>0.3574</v>
      </c>
      <c r="P19" s="24">
        <v>0.33300000000000002</v>
      </c>
    </row>
    <row r="20" spans="1:16" x14ac:dyDescent="0.3">
      <c r="A20" s="21" t="s">
        <v>12</v>
      </c>
      <c r="B20" s="29">
        <f>B3/$B$6</f>
        <v>0.79775224926761523</v>
      </c>
      <c r="C20" s="22">
        <f>$B$20*$C$6</f>
        <v>3.093765095385553E-2</v>
      </c>
      <c r="D20" s="22">
        <f>$B$20*$D$6</f>
        <v>4.7254478659007011E-2</v>
      </c>
      <c r="E20" s="22">
        <f>$B$20*$E$6</f>
        <v>5.1821335470998472E-2</v>
      </c>
      <c r="F20" s="22">
        <f>$B$20*$F$6</f>
        <v>0.13730057657728251</v>
      </c>
      <c r="G20" s="22">
        <f>$B$20*$G$6</f>
        <v>0.13239005562982456</v>
      </c>
      <c r="H20" s="22">
        <f>$B$20*$H$6</f>
        <v>0.17563856137284858</v>
      </c>
      <c r="I20" s="12"/>
      <c r="J20" s="23" t="s">
        <v>12</v>
      </c>
      <c r="K20" s="12">
        <v>0.32750000000000001</v>
      </c>
      <c r="L20" s="12">
        <v>0.29920000000000002</v>
      </c>
      <c r="M20" s="12">
        <v>0.73309999999999997</v>
      </c>
      <c r="N20" s="12">
        <v>0.83040000000000003</v>
      </c>
      <c r="O20" s="12">
        <v>0.73319999999999996</v>
      </c>
      <c r="P20" s="24">
        <v>0.34589999999999999</v>
      </c>
    </row>
    <row r="21" spans="1:16" x14ac:dyDescent="0.3">
      <c r="A21" s="25" t="s">
        <v>11</v>
      </c>
      <c r="B21" s="30">
        <f>B4/$B$6</f>
        <v>1.330927365289355</v>
      </c>
      <c r="C21" s="26">
        <f>$B$21*$C$6</f>
        <v>5.1614729146872956E-2</v>
      </c>
      <c r="D21" s="26">
        <f>$B$21*$D$6</f>
        <v>7.8836855474231707E-2</v>
      </c>
      <c r="E21" s="26">
        <f>$B$21*$E$6</f>
        <v>8.64559561536941E-2</v>
      </c>
      <c r="F21" s="26">
        <f>$B$21*$F$6</f>
        <v>0.22906496948705016</v>
      </c>
      <c r="G21" s="26">
        <f>$B$21*$G$6</f>
        <v>0.22087251786714132</v>
      </c>
      <c r="H21" s="26">
        <f>$B$21*$H$6</f>
        <v>0.29302602148196488</v>
      </c>
      <c r="I21" s="13"/>
      <c r="J21" s="27" t="s">
        <v>11</v>
      </c>
      <c r="K21" s="13">
        <v>0.61629999999999996</v>
      </c>
      <c r="L21" s="13">
        <v>0.54420000000000002</v>
      </c>
      <c r="M21" s="13">
        <v>0.97909999999999997</v>
      </c>
      <c r="N21" s="13">
        <v>0.91810000000000003</v>
      </c>
      <c r="O21" s="13">
        <v>0.68059999999999998</v>
      </c>
      <c r="P21" s="28">
        <v>0.7863</v>
      </c>
    </row>
  </sheetData>
  <mergeCells count="1">
    <mergeCell ref="C18:H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opLeftCell="D1" workbookViewId="0">
      <selection activeCell="N16" sqref="N16"/>
    </sheetView>
  </sheetViews>
  <sheetFormatPr defaultRowHeight="14.4" x14ac:dyDescent="0.3"/>
  <cols>
    <col min="1" max="1" width="12.33203125" bestFit="1" customWidth="1"/>
    <col min="2" max="2" width="8.88671875" style="8"/>
    <col min="3" max="3" width="18.109375" bestFit="1" customWidth="1"/>
    <col min="4" max="7" width="12.5546875" bestFit="1" customWidth="1"/>
    <col min="10" max="10" width="18" bestFit="1" customWidth="1"/>
    <col min="11" max="11" width="8.5546875" bestFit="1" customWidth="1"/>
    <col min="12" max="12" width="11.6640625" bestFit="1" customWidth="1"/>
  </cols>
  <sheetData>
    <row r="1" spans="1:15" x14ac:dyDescent="0.3">
      <c r="B1" s="8" t="s">
        <v>19</v>
      </c>
      <c r="C1" t="s">
        <v>18</v>
      </c>
      <c r="D1" t="s">
        <v>17</v>
      </c>
      <c r="E1" t="s">
        <v>16</v>
      </c>
      <c r="F1" t="s">
        <v>15</v>
      </c>
      <c r="G1" t="s">
        <v>14</v>
      </c>
      <c r="I1" t="s">
        <v>34</v>
      </c>
      <c r="J1" t="s">
        <v>18</v>
      </c>
      <c r="K1" t="s">
        <v>17</v>
      </c>
      <c r="L1" t="s">
        <v>16</v>
      </c>
      <c r="M1" t="s">
        <v>15</v>
      </c>
      <c r="N1" t="s">
        <v>14</v>
      </c>
    </row>
    <row r="2" spans="1:15" x14ac:dyDescent="0.3">
      <c r="A2" t="s">
        <v>10</v>
      </c>
      <c r="B2" s="9">
        <v>0</v>
      </c>
      <c r="C2" s="2">
        <v>0.16666666666666663</v>
      </c>
      <c r="D2" s="2">
        <v>0.12351543942992875</v>
      </c>
      <c r="E2" s="2">
        <v>0.29545454545454547</v>
      </c>
      <c r="F2" s="2">
        <v>0</v>
      </c>
      <c r="G2" s="2">
        <v>0</v>
      </c>
      <c r="I2" t="s">
        <v>10</v>
      </c>
      <c r="J2" s="6">
        <v>8.7841046115788313</v>
      </c>
      <c r="K2" s="6">
        <v>1.6035839881167517</v>
      </c>
      <c r="L2" s="6">
        <v>1.8864007331114576</v>
      </c>
      <c r="M2" s="6">
        <v>0</v>
      </c>
      <c r="N2" s="6">
        <v>0</v>
      </c>
    </row>
    <row r="3" spans="1:15" x14ac:dyDescent="0.3">
      <c r="A3" t="s">
        <v>13</v>
      </c>
      <c r="B3" s="9">
        <v>0</v>
      </c>
      <c r="C3" s="2">
        <v>0.25</v>
      </c>
      <c r="D3" s="2">
        <v>0.32113821138211385</v>
      </c>
      <c r="E3" s="2">
        <v>0.43478260869565216</v>
      </c>
      <c r="F3" s="2">
        <v>8.1510452139629694E-2</v>
      </c>
      <c r="G3" s="2">
        <v>2.8248587570621472E-2</v>
      </c>
      <c r="I3" t="s">
        <v>13</v>
      </c>
      <c r="J3" s="6">
        <v>4.1666666666666661</v>
      </c>
      <c r="K3" s="6">
        <v>1.2573452371903315</v>
      </c>
      <c r="L3" s="6">
        <v>1.3240485096125287</v>
      </c>
      <c r="M3" s="6">
        <v>0.3963389380065464</v>
      </c>
      <c r="N3" s="6">
        <v>0.67695928309343978</v>
      </c>
    </row>
    <row r="4" spans="1:15" x14ac:dyDescent="0.3">
      <c r="A4" t="s">
        <v>12</v>
      </c>
      <c r="B4" s="9">
        <f>1/8</f>
        <v>0.125</v>
      </c>
      <c r="C4" s="2">
        <v>0.41379310344827586</v>
      </c>
      <c r="D4" s="2">
        <v>0.39845758354755778</v>
      </c>
      <c r="E4" s="2">
        <v>0.36065573770491804</v>
      </c>
      <c r="F4" s="2">
        <v>0.20006698741419832</v>
      </c>
      <c r="G4" s="2">
        <v>4.7619047619047616E-2</v>
      </c>
      <c r="I4" t="s">
        <v>12</v>
      </c>
      <c r="J4" s="6">
        <v>4.7392018685260471</v>
      </c>
      <c r="K4" s="6">
        <v>1.318384363128315</v>
      </c>
      <c r="L4" s="6">
        <v>1.3941429613550473</v>
      </c>
      <c r="M4" s="6">
        <v>0.57947874032919178</v>
      </c>
      <c r="N4" s="6">
        <v>0.87012629255184848</v>
      </c>
    </row>
    <row r="5" spans="1:15" x14ac:dyDescent="0.3">
      <c r="A5" t="s">
        <v>11</v>
      </c>
      <c r="B5" s="9">
        <f>25/60</f>
        <v>0.41666666666666669</v>
      </c>
      <c r="C5" s="2">
        <v>0.55932203389830504</v>
      </c>
      <c r="D5" s="2">
        <v>0.49865591397849462</v>
      </c>
      <c r="E5" s="2">
        <v>0.38461538461538464</v>
      </c>
      <c r="F5" s="2">
        <v>0.3337811064588207</v>
      </c>
      <c r="G5" s="2">
        <v>0.13679245283018868</v>
      </c>
      <c r="I5" t="s">
        <v>11</v>
      </c>
      <c r="J5" s="6">
        <v>4.7772696399117969</v>
      </c>
      <c r="K5" s="6">
        <v>1.3464378202198555</v>
      </c>
      <c r="L5" s="6">
        <v>1.4723927053575372</v>
      </c>
      <c r="M5" s="6">
        <v>0.68306546491067943</v>
      </c>
      <c r="N5" s="6">
        <v>1.4040263927364955</v>
      </c>
    </row>
    <row r="6" spans="1:15" x14ac:dyDescent="0.3">
      <c r="A6" t="s">
        <v>20</v>
      </c>
      <c r="B6" s="10">
        <f>SUM(B15:B17)/SUM(B9:B11)</f>
        <v>0.37681159420289856</v>
      </c>
      <c r="C6" s="2">
        <f t="shared" ref="C6:G6" si="0">SUM(C15:C17)/SUM(C9:C11)</f>
        <v>0.46296296296296297</v>
      </c>
      <c r="D6" s="2">
        <f t="shared" si="0"/>
        <v>0.43872371283538797</v>
      </c>
      <c r="E6" s="2">
        <f t="shared" si="0"/>
        <v>0.38317757009345793</v>
      </c>
      <c r="F6" s="2">
        <f t="shared" si="0"/>
        <v>0.2507343684431389</v>
      </c>
      <c r="G6" s="2">
        <f t="shared" si="0"/>
        <v>7.3455759599332218E-2</v>
      </c>
      <c r="J6" s="6"/>
      <c r="K6" s="6"/>
      <c r="L6" s="6"/>
      <c r="M6" s="6"/>
      <c r="N6" s="6"/>
    </row>
    <row r="7" spans="1:15" x14ac:dyDescent="0.3">
      <c r="I7" t="s">
        <v>35</v>
      </c>
    </row>
    <row r="8" spans="1:15" x14ac:dyDescent="0.3">
      <c r="A8" t="s">
        <v>21</v>
      </c>
      <c r="B8" s="8">
        <v>1</v>
      </c>
      <c r="C8" s="5">
        <v>18</v>
      </c>
      <c r="D8">
        <v>421</v>
      </c>
      <c r="E8" s="1">
        <v>44</v>
      </c>
      <c r="F8" s="4">
        <v>1612</v>
      </c>
      <c r="G8">
        <v>649</v>
      </c>
      <c r="I8" t="s">
        <v>10</v>
      </c>
      <c r="J8" s="3" t="s">
        <v>33</v>
      </c>
      <c r="K8" s="3" t="s">
        <v>33</v>
      </c>
      <c r="L8" s="3" t="s">
        <v>33</v>
      </c>
      <c r="M8" s="3"/>
      <c r="N8" s="31" t="s">
        <v>36</v>
      </c>
      <c r="O8" s="3"/>
    </row>
    <row r="9" spans="1:15" x14ac:dyDescent="0.3">
      <c r="A9" s="1" t="s">
        <v>22</v>
      </c>
      <c r="B9" s="8">
        <v>1</v>
      </c>
      <c r="C9" s="1">
        <v>20</v>
      </c>
      <c r="D9">
        <v>246</v>
      </c>
      <c r="E9" s="1">
        <v>23</v>
      </c>
      <c r="F9">
        <v>784</v>
      </c>
      <c r="G9">
        <v>177</v>
      </c>
      <c r="I9" t="s">
        <v>13</v>
      </c>
      <c r="J9" s="3">
        <v>7.7999999999999996E-3</v>
      </c>
      <c r="K9" s="3" t="s">
        <v>33</v>
      </c>
      <c r="L9" s="3" t="s">
        <v>33</v>
      </c>
      <c r="M9" s="3"/>
      <c r="N9" s="3">
        <v>1.21E-2</v>
      </c>
      <c r="O9" s="3"/>
    </row>
    <row r="10" spans="1:15" x14ac:dyDescent="0.3">
      <c r="A10" s="1" t="s">
        <v>23</v>
      </c>
      <c r="B10" s="8">
        <v>8</v>
      </c>
      <c r="C10" s="1">
        <v>29</v>
      </c>
      <c r="D10">
        <v>389</v>
      </c>
      <c r="E10" s="1">
        <v>61</v>
      </c>
      <c r="F10">
        <v>1479</v>
      </c>
      <c r="G10">
        <v>210</v>
      </c>
      <c r="I10" t="s">
        <v>12</v>
      </c>
      <c r="J10" s="3">
        <v>4.7000000000000002E-3</v>
      </c>
      <c r="K10" s="3" t="s">
        <v>33</v>
      </c>
      <c r="L10" s="3">
        <v>2.5000000000000001E-3</v>
      </c>
      <c r="M10" s="3"/>
      <c r="N10" s="3" t="s">
        <v>33</v>
      </c>
      <c r="O10" s="3"/>
    </row>
    <row r="11" spans="1:15" x14ac:dyDescent="0.3">
      <c r="A11" s="1" t="s">
        <v>24</v>
      </c>
      <c r="B11" s="8">
        <v>60</v>
      </c>
      <c r="C11" s="1">
        <v>59</v>
      </c>
      <c r="D11">
        <v>744</v>
      </c>
      <c r="E11" s="1">
        <v>130</v>
      </c>
      <c r="F11">
        <v>2503</v>
      </c>
      <c r="G11">
        <v>212</v>
      </c>
      <c r="I11" t="s">
        <v>11</v>
      </c>
      <c r="J11" s="3">
        <v>2.9999999999999997E-4</v>
      </c>
      <c r="K11" s="3" t="s">
        <v>33</v>
      </c>
      <c r="L11" s="3">
        <v>0.23</v>
      </c>
      <c r="M11" s="3"/>
      <c r="N11" s="3" t="s">
        <v>33</v>
      </c>
      <c r="O11" s="3"/>
    </row>
    <row r="12" spans="1:15" x14ac:dyDescent="0.3">
      <c r="A12" s="1" t="s">
        <v>25</v>
      </c>
      <c r="B12" s="8">
        <f t="shared" ref="B12:G12" si="1">SUM(B9:B11)</f>
        <v>69</v>
      </c>
      <c r="C12" s="1">
        <f t="shared" si="1"/>
        <v>108</v>
      </c>
      <c r="D12">
        <f t="shared" si="1"/>
        <v>1379</v>
      </c>
      <c r="E12" s="1">
        <f t="shared" si="1"/>
        <v>214</v>
      </c>
      <c r="F12" s="1">
        <f t="shared" si="1"/>
        <v>4766</v>
      </c>
      <c r="G12" s="1">
        <f t="shared" si="1"/>
        <v>599</v>
      </c>
      <c r="J12" s="3"/>
      <c r="K12" s="3"/>
      <c r="L12" s="3"/>
      <c r="M12" s="3"/>
      <c r="N12" s="3"/>
      <c r="O12" s="3"/>
    </row>
    <row r="14" spans="1:15" x14ac:dyDescent="0.3">
      <c r="A14" t="s">
        <v>9</v>
      </c>
      <c r="B14" s="8">
        <v>0</v>
      </c>
      <c r="C14">
        <v>3</v>
      </c>
      <c r="D14">
        <v>52</v>
      </c>
      <c r="E14">
        <v>13</v>
      </c>
      <c r="F14">
        <v>0</v>
      </c>
      <c r="G14">
        <v>0</v>
      </c>
    </row>
    <row r="15" spans="1:15" x14ac:dyDescent="0.3">
      <c r="A15" s="1" t="s">
        <v>2</v>
      </c>
      <c r="B15" s="8">
        <v>0</v>
      </c>
      <c r="C15" s="1">
        <v>5</v>
      </c>
      <c r="D15">
        <v>79</v>
      </c>
      <c r="E15" s="1">
        <v>10</v>
      </c>
      <c r="F15">
        <v>64</v>
      </c>
      <c r="G15">
        <v>5</v>
      </c>
    </row>
    <row r="16" spans="1:15" x14ac:dyDescent="0.3">
      <c r="A16" s="1" t="s">
        <v>1</v>
      </c>
      <c r="B16" s="8">
        <v>1</v>
      </c>
      <c r="C16" s="1">
        <v>12</v>
      </c>
      <c r="D16">
        <v>155</v>
      </c>
      <c r="E16" s="1">
        <v>22</v>
      </c>
      <c r="F16">
        <v>296</v>
      </c>
      <c r="G16">
        <v>10</v>
      </c>
    </row>
    <row r="17" spans="1:7" x14ac:dyDescent="0.3">
      <c r="A17" s="1" t="s">
        <v>29</v>
      </c>
      <c r="B17" s="8">
        <v>25</v>
      </c>
      <c r="C17" s="1">
        <v>33</v>
      </c>
      <c r="D17">
        <v>371</v>
      </c>
      <c r="E17" s="1">
        <v>50</v>
      </c>
      <c r="F17">
        <v>835</v>
      </c>
      <c r="G17">
        <v>29</v>
      </c>
    </row>
    <row r="18" spans="1:7" x14ac:dyDescent="0.3">
      <c r="A18" s="1" t="s">
        <v>30</v>
      </c>
      <c r="B18" s="8">
        <f t="shared" ref="B18:G18" si="2">SUM(B15:B17)</f>
        <v>26</v>
      </c>
      <c r="C18">
        <f t="shared" si="2"/>
        <v>50</v>
      </c>
      <c r="D18">
        <f t="shared" si="2"/>
        <v>605</v>
      </c>
      <c r="E18">
        <f t="shared" si="2"/>
        <v>82</v>
      </c>
      <c r="F18">
        <f t="shared" si="2"/>
        <v>1195</v>
      </c>
      <c r="G18">
        <f t="shared" si="2"/>
        <v>44</v>
      </c>
    </row>
    <row r="19" spans="1:7" x14ac:dyDescent="0.3">
      <c r="B19" s="11"/>
      <c r="C19" s="7"/>
      <c r="D19" s="7"/>
      <c r="E19" s="7"/>
      <c r="F19" s="7"/>
      <c r="G19" s="7"/>
    </row>
    <row r="20" spans="1:7" x14ac:dyDescent="0.3">
      <c r="B20" s="11"/>
      <c r="C20" s="7"/>
      <c r="D20" s="7"/>
      <c r="E20" s="7"/>
      <c r="F20" s="7"/>
      <c r="G20" s="7"/>
    </row>
    <row r="21" spans="1:7" x14ac:dyDescent="0.3">
      <c r="B21" s="11"/>
      <c r="C21" s="7"/>
      <c r="D21" s="7"/>
      <c r="E21" s="7"/>
      <c r="F21" s="7"/>
      <c r="G21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5A</vt:lpstr>
      <vt:lpstr>5B</vt:lpstr>
    </vt:vector>
  </TitlesOfParts>
  <Company>Columbia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davidericmelamed@gmail.com</dc:creator>
  <cp:lastModifiedBy>davidericmelamed@gmail.com</cp:lastModifiedBy>
  <dcterms:created xsi:type="dcterms:W3CDTF">2020-10-12T19:13:22Z</dcterms:created>
  <dcterms:modified xsi:type="dcterms:W3CDTF">2020-10-22T15:07:26Z</dcterms:modified>
</cp:coreProperties>
</file>