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Revisions/Source-Code_and_Data/Figure 2/"/>
    </mc:Choice>
  </mc:AlternateContent>
  <xr:revisionPtr revIDLastSave="0" documentId="13_ncr:1_{5696D5DE-CCEB-A647-9334-60F879A8BC76}" xr6:coauthVersionLast="45" xr6:coauthVersionMax="45" xr10:uidLastSave="{00000000-0000-0000-0000-000000000000}"/>
  <bookViews>
    <workbookView xWindow="3780" yWindow="-19640" windowWidth="27640" windowHeight="16060" activeTab="4" xr2:uid="{00000000-000D-0000-FFFF-FFFF00000000}"/>
  </bookViews>
  <sheets>
    <sheet name="Figure_2_A-B_data_lin-5(ev571)" sheetId="3" r:id="rId1"/>
    <sheet name="lowCompression_lin-5(ev571)" sheetId="2" r:id="rId2"/>
    <sheet name="Figure_2_C-D_data-optogenetics" sheetId="1" r:id="rId3"/>
    <sheet name="Figure_2-E_two-C-lin-5(ev571)" sheetId="4" r:id="rId4"/>
    <sheet name="Figure_2-F_405nm-P1-Slowdown" sheetId="5" r:id="rId5"/>
  </sheets>
  <definedNames>
    <definedName name="_xlnm._FilterDatabase" localSheetId="0" hidden="1">'Figure_2_A-B_data_lin-5(ev571)'!$A$1:$K$411</definedName>
  </definedNames>
  <calcPr calcId="191029"/>
</workbook>
</file>

<file path=xl/calcChain.xml><?xml version="1.0" encoding="utf-8"?>
<calcChain xmlns="http://schemas.openxmlformats.org/spreadsheetml/2006/main">
  <c r="N2" i="5" l="1"/>
  <c r="T2" i="5"/>
  <c r="U2" i="5"/>
  <c r="V2" i="5"/>
  <c r="Y2" i="5"/>
  <c r="AB2" i="5"/>
  <c r="AD2" i="5"/>
  <c r="N3" i="5"/>
  <c r="T3" i="5"/>
  <c r="U3" i="5"/>
  <c r="V3" i="5"/>
  <c r="Y3" i="5"/>
  <c r="N4" i="5"/>
  <c r="T4" i="5"/>
  <c r="U4" i="5"/>
  <c r="V4" i="5"/>
  <c r="Y4" i="5"/>
  <c r="AB4" i="5"/>
  <c r="AD4" i="5"/>
  <c r="N5" i="5"/>
  <c r="U5" i="5"/>
  <c r="V5" i="5"/>
  <c r="Y5" i="5"/>
  <c r="AB5" i="5"/>
  <c r="AD5" i="5"/>
  <c r="N6" i="5"/>
  <c r="T6" i="5"/>
  <c r="U6" i="5"/>
  <c r="V6" i="5"/>
  <c r="Y6" i="5"/>
  <c r="AB6" i="5"/>
  <c r="AD6" i="5"/>
  <c r="N7" i="5"/>
  <c r="U7" i="5"/>
  <c r="V7" i="5"/>
  <c r="Y7" i="5"/>
  <c r="AB7" i="5"/>
  <c r="AD7" i="5"/>
  <c r="N8" i="5"/>
  <c r="V8" i="5"/>
  <c r="Y8" i="5"/>
  <c r="AB8" i="5"/>
  <c r="AD8" i="5"/>
  <c r="N9" i="5"/>
  <c r="T9" i="5"/>
  <c r="U9" i="5"/>
  <c r="V9" i="5"/>
  <c r="Y9" i="5"/>
  <c r="N10" i="5"/>
  <c r="T10" i="5"/>
  <c r="U10" i="5"/>
  <c r="V10" i="5"/>
  <c r="Y10" i="5"/>
  <c r="AB10" i="5"/>
  <c r="AD10" i="5"/>
  <c r="L11" i="5"/>
  <c r="M11" i="5"/>
  <c r="N11" i="5"/>
  <c r="U11" i="5"/>
  <c r="V11" i="5"/>
  <c r="Y11" i="5"/>
  <c r="AB11" i="5"/>
  <c r="AD11" i="5"/>
  <c r="N12" i="5"/>
  <c r="U12" i="5"/>
  <c r="V12" i="5"/>
  <c r="Y12" i="5"/>
  <c r="AB12" i="5"/>
  <c r="AD12" i="5"/>
  <c r="N13" i="5"/>
  <c r="V13" i="5"/>
  <c r="Y13" i="5"/>
  <c r="AB13" i="5"/>
  <c r="AD13" i="5"/>
  <c r="N14" i="5"/>
  <c r="T14" i="5"/>
  <c r="U14" i="5"/>
  <c r="V14" i="5"/>
  <c r="Y14" i="5"/>
  <c r="AB14" i="5"/>
  <c r="AD14" i="5"/>
  <c r="N15" i="5"/>
  <c r="T15" i="5"/>
  <c r="U15" i="5"/>
  <c r="V15" i="5"/>
  <c r="Y15" i="5"/>
  <c r="AB15" i="5"/>
  <c r="AD15" i="5"/>
  <c r="N16" i="5"/>
  <c r="T16" i="5"/>
  <c r="U16" i="5"/>
  <c r="V16" i="5"/>
  <c r="Y16" i="5"/>
  <c r="AB16" i="5"/>
  <c r="AD16" i="5"/>
  <c r="N17" i="5"/>
  <c r="T17" i="5"/>
  <c r="U17" i="5"/>
  <c r="V17" i="5"/>
  <c r="Y17" i="5"/>
  <c r="AB17" i="5"/>
  <c r="AD17" i="5"/>
  <c r="N18" i="5"/>
  <c r="U18" i="5"/>
  <c r="V18" i="5"/>
  <c r="Y18" i="5"/>
  <c r="AB18" i="5"/>
  <c r="AD18" i="5"/>
  <c r="N19" i="5"/>
  <c r="U19" i="5"/>
  <c r="V19" i="5"/>
  <c r="Y19" i="5"/>
  <c r="N20" i="5"/>
  <c r="U20" i="5"/>
  <c r="V20" i="5"/>
  <c r="Y20" i="5"/>
  <c r="U21" i="5"/>
  <c r="V21" i="5"/>
  <c r="Y21" i="5"/>
  <c r="N22" i="5"/>
  <c r="T22" i="5"/>
  <c r="U22" i="5"/>
  <c r="V22" i="5"/>
  <c r="Y22" i="5"/>
  <c r="AB22" i="5"/>
  <c r="AD22" i="5"/>
  <c r="N23" i="5"/>
  <c r="T23" i="5"/>
  <c r="U23" i="5"/>
  <c r="V23" i="5"/>
  <c r="Y23" i="5"/>
  <c r="AB23" i="5"/>
  <c r="AD23" i="5"/>
  <c r="N24" i="5"/>
  <c r="U24" i="5"/>
  <c r="V24" i="5"/>
  <c r="Y24" i="5"/>
  <c r="AB24" i="5"/>
  <c r="AD24" i="5"/>
  <c r="N25" i="5"/>
  <c r="T25" i="5"/>
  <c r="U25" i="5"/>
  <c r="V25" i="5"/>
  <c r="Y25" i="5"/>
  <c r="AB25" i="5"/>
  <c r="AD25" i="5"/>
  <c r="N26" i="5"/>
  <c r="U26" i="5"/>
  <c r="V26" i="5"/>
  <c r="Y26" i="5"/>
  <c r="AB26" i="5"/>
  <c r="AD26" i="5"/>
  <c r="N27" i="5"/>
  <c r="T27" i="5"/>
  <c r="U27" i="5"/>
  <c r="V27" i="5"/>
  <c r="Y27" i="5"/>
  <c r="AB27" i="5"/>
  <c r="AD27" i="5"/>
  <c r="N28" i="5"/>
  <c r="T28" i="5"/>
  <c r="U28" i="5"/>
  <c r="V28" i="5"/>
  <c r="Y28" i="5"/>
  <c r="AB28" i="5"/>
  <c r="AD28" i="5"/>
  <c r="N29" i="5"/>
  <c r="U29" i="5"/>
  <c r="V29" i="5"/>
  <c r="Y29" i="5"/>
  <c r="N30" i="5"/>
  <c r="V30" i="5"/>
  <c r="Y30" i="5"/>
  <c r="AB30" i="5"/>
  <c r="AD30" i="5"/>
  <c r="N31" i="5"/>
  <c r="T31" i="5"/>
  <c r="U31" i="5"/>
  <c r="V31" i="5"/>
  <c r="Y31" i="5"/>
  <c r="AB31" i="5"/>
  <c r="AD31" i="5"/>
  <c r="N32" i="5"/>
  <c r="U32" i="5"/>
  <c r="V32" i="5"/>
  <c r="Y32" i="5"/>
  <c r="AB32" i="5"/>
  <c r="N33" i="5"/>
  <c r="U33" i="5"/>
  <c r="V33" i="5"/>
  <c r="Y33" i="5"/>
  <c r="AB33" i="5"/>
  <c r="N34" i="5"/>
  <c r="T34" i="5"/>
  <c r="U34" i="5"/>
  <c r="V34" i="5"/>
  <c r="Y34" i="5"/>
  <c r="AB34" i="5"/>
  <c r="AD34" i="5"/>
  <c r="N35" i="5"/>
  <c r="T35" i="5"/>
  <c r="U35" i="5"/>
  <c r="V35" i="5"/>
  <c r="Y35" i="5"/>
  <c r="AB35" i="5"/>
  <c r="AD35" i="5"/>
  <c r="N36" i="5"/>
  <c r="Y36" i="5"/>
  <c r="AB36" i="5"/>
  <c r="AD36" i="5"/>
  <c r="N37" i="5"/>
  <c r="N38" i="5"/>
  <c r="T38" i="5"/>
  <c r="U38" i="5"/>
  <c r="V38" i="5"/>
  <c r="Y38" i="5"/>
  <c r="N39" i="5"/>
  <c r="T39" i="5"/>
  <c r="U39" i="5"/>
  <c r="V39" i="5"/>
  <c r="Y39" i="5"/>
  <c r="Z39" i="5"/>
  <c r="AA39" i="5"/>
  <c r="AB39" i="5"/>
  <c r="AC39" i="5"/>
  <c r="AD39" i="5"/>
  <c r="N40" i="5"/>
  <c r="T40" i="5"/>
  <c r="U40" i="5"/>
  <c r="V40" i="5"/>
  <c r="Y40" i="5"/>
  <c r="Z40" i="5"/>
  <c r="AA40" i="5"/>
  <c r="AB40" i="5"/>
  <c r="AC40" i="5"/>
  <c r="AD40" i="5"/>
  <c r="N41" i="5"/>
  <c r="U41" i="5"/>
  <c r="V41" i="5"/>
  <c r="Y41" i="5"/>
  <c r="N42" i="5"/>
  <c r="U42" i="5"/>
  <c r="V42" i="5"/>
  <c r="Y42" i="5"/>
  <c r="Z42" i="5"/>
  <c r="AA42" i="5"/>
  <c r="AB42" i="5"/>
  <c r="AC42" i="5"/>
  <c r="AD42" i="5" s="1"/>
  <c r="N43" i="5"/>
  <c r="U43" i="5"/>
  <c r="V43" i="5"/>
  <c r="Y43" i="5"/>
  <c r="N44" i="5"/>
  <c r="U44" i="5"/>
  <c r="V44" i="5"/>
  <c r="Y44" i="5"/>
  <c r="N45" i="5"/>
  <c r="U45" i="5"/>
  <c r="V45" i="5"/>
  <c r="Y45" i="5"/>
  <c r="N46" i="5"/>
  <c r="U46" i="5"/>
  <c r="V46" i="5"/>
  <c r="Y46" i="5"/>
  <c r="Z46" i="5"/>
  <c r="AA46" i="5"/>
  <c r="AB46" i="5"/>
  <c r="N47" i="5"/>
  <c r="T47" i="5"/>
  <c r="U47" i="5"/>
  <c r="V47" i="5"/>
  <c r="Y47" i="5"/>
  <c r="Z47" i="5"/>
  <c r="AA47" i="5"/>
  <c r="AB47" i="5"/>
  <c r="AC47" i="5"/>
  <c r="AD47" i="5" s="1"/>
  <c r="N48" i="5"/>
  <c r="U48" i="5"/>
  <c r="V48" i="5"/>
  <c r="Y48" i="5"/>
  <c r="N49" i="5"/>
  <c r="U49" i="5"/>
  <c r="V49" i="5"/>
  <c r="Y49" i="5"/>
  <c r="Z49" i="5"/>
  <c r="AA49" i="5"/>
  <c r="AB49" i="5"/>
  <c r="AC49" i="5"/>
  <c r="AD49" i="5" s="1"/>
  <c r="N50" i="5"/>
  <c r="T50" i="5"/>
  <c r="U50" i="5"/>
  <c r="V50" i="5"/>
  <c r="Y50" i="5"/>
  <c r="Z50" i="5"/>
  <c r="AB50" i="5" s="1"/>
  <c r="AA50" i="5"/>
  <c r="AC50" i="5"/>
  <c r="AD50" i="5" s="1"/>
  <c r="N51" i="5"/>
  <c r="U51" i="5"/>
  <c r="V51" i="5"/>
  <c r="Y51" i="5"/>
  <c r="K408" i="3" l="1"/>
  <c r="K409" i="3"/>
  <c r="K410" i="3"/>
  <c r="K411" i="3"/>
  <c r="F54" i="1" l="1"/>
  <c r="N81" i="1" l="1"/>
  <c r="O81" i="1" l="1"/>
  <c r="I81" i="1" l="1"/>
  <c r="Y71" i="1"/>
  <c r="U71" i="1"/>
  <c r="O71" i="1"/>
  <c r="N71" i="1"/>
  <c r="P71" i="1" s="1"/>
  <c r="Y70" i="1"/>
  <c r="U70" i="1"/>
  <c r="O70" i="1"/>
  <c r="N70" i="1"/>
  <c r="P70" i="1" s="1"/>
  <c r="Y69" i="1"/>
  <c r="U69" i="1"/>
  <c r="O69" i="1"/>
  <c r="N69" i="1"/>
  <c r="P69" i="1" s="1"/>
  <c r="Y67" i="1"/>
  <c r="U67" i="1"/>
  <c r="O67" i="1"/>
  <c r="Q67" i="1" s="1"/>
  <c r="N67" i="1"/>
  <c r="P67" i="1" s="1"/>
  <c r="U66" i="1"/>
  <c r="O66" i="1"/>
  <c r="Q66" i="1" s="1"/>
  <c r="N66" i="1"/>
  <c r="U65" i="1"/>
  <c r="O65" i="1"/>
  <c r="N65" i="1"/>
  <c r="P65" i="1" s="1"/>
  <c r="U64" i="1"/>
  <c r="O64" i="1"/>
  <c r="Q64" i="1" s="1"/>
  <c r="N64" i="1"/>
  <c r="U63" i="1"/>
  <c r="O63" i="1"/>
  <c r="Q63" i="1" s="1"/>
  <c r="N63" i="1"/>
  <c r="U62" i="1"/>
  <c r="O62" i="1"/>
  <c r="Q62" i="1" s="1"/>
  <c r="N62" i="1"/>
  <c r="P62" i="1" s="1"/>
  <c r="Y61" i="1"/>
  <c r="U61" i="1"/>
  <c r="O61" i="1"/>
  <c r="N61" i="1"/>
  <c r="P61" i="1" s="1"/>
  <c r="Y60" i="1"/>
  <c r="U60" i="1"/>
  <c r="O60" i="1"/>
  <c r="Q60" i="1" s="1"/>
  <c r="N60" i="1"/>
  <c r="Y59" i="1"/>
  <c r="U59" i="1"/>
  <c r="O59" i="1"/>
  <c r="Q59" i="1" s="1"/>
  <c r="N59" i="1"/>
  <c r="P59" i="1" s="1"/>
  <c r="Y58" i="1"/>
  <c r="U58" i="1"/>
  <c r="O58" i="1"/>
  <c r="N58" i="1"/>
  <c r="P58" i="1" s="1"/>
  <c r="Y57" i="1"/>
  <c r="U57" i="1"/>
  <c r="O57" i="1"/>
  <c r="N57" i="1"/>
  <c r="Y56" i="1"/>
  <c r="U56" i="1"/>
  <c r="O56" i="1"/>
  <c r="Q56" i="1" s="1"/>
  <c r="N56" i="1"/>
  <c r="Y55" i="1"/>
  <c r="U55" i="1"/>
  <c r="O55" i="1"/>
  <c r="Q55" i="1" s="1"/>
  <c r="N55" i="1"/>
  <c r="U53" i="1"/>
  <c r="O53" i="1"/>
  <c r="Q53" i="1" s="1"/>
  <c r="N53" i="1"/>
  <c r="U52" i="1"/>
  <c r="O52" i="1"/>
  <c r="Q52" i="1" s="1"/>
  <c r="N52" i="1"/>
  <c r="P52" i="1" s="1"/>
  <c r="G52" i="1"/>
  <c r="U51" i="1"/>
  <c r="O51" i="1"/>
  <c r="N51" i="1"/>
  <c r="P51" i="1" s="1"/>
  <c r="U50" i="1"/>
  <c r="O50" i="1"/>
  <c r="Q50" i="1" s="1"/>
  <c r="N50" i="1"/>
  <c r="P50" i="1" s="1"/>
  <c r="U49" i="1"/>
  <c r="O49" i="1"/>
  <c r="Q49" i="1" s="1"/>
  <c r="N49" i="1"/>
  <c r="P49" i="1" s="1"/>
  <c r="U48" i="1"/>
  <c r="O48" i="1"/>
  <c r="Q48" i="1" s="1"/>
  <c r="N48" i="1"/>
  <c r="P48" i="1" s="1"/>
  <c r="U47" i="1"/>
  <c r="O47" i="1"/>
  <c r="Q47" i="1" s="1"/>
  <c r="N47" i="1"/>
  <c r="U46" i="1"/>
  <c r="O46" i="1"/>
  <c r="Q46" i="1" s="1"/>
  <c r="N46" i="1"/>
  <c r="U45" i="1"/>
  <c r="O45" i="1"/>
  <c r="Q45" i="1" s="1"/>
  <c r="N45" i="1"/>
  <c r="U44" i="1"/>
  <c r="O44" i="1"/>
  <c r="Q44" i="1" s="1"/>
  <c r="N44" i="1"/>
  <c r="P44" i="1" s="1"/>
  <c r="U43" i="1"/>
  <c r="O43" i="1"/>
  <c r="N43" i="1"/>
  <c r="P43" i="1" s="1"/>
  <c r="U42" i="1"/>
  <c r="O42" i="1"/>
  <c r="Q42" i="1" s="1"/>
  <c r="N42" i="1"/>
  <c r="U41" i="1"/>
  <c r="O41" i="1"/>
  <c r="N41" i="1"/>
  <c r="P41" i="1" s="1"/>
  <c r="U40" i="1"/>
  <c r="O40" i="1"/>
  <c r="Q40" i="1" s="1"/>
  <c r="N40" i="1"/>
  <c r="U39" i="1"/>
  <c r="O39" i="1"/>
  <c r="Q39" i="1" s="1"/>
  <c r="N39" i="1"/>
  <c r="P39" i="1" s="1"/>
  <c r="U38" i="1"/>
  <c r="O38" i="1"/>
  <c r="Q38" i="1" s="1"/>
  <c r="N38" i="1"/>
  <c r="Y37" i="1"/>
  <c r="U37" i="1"/>
  <c r="O37" i="1"/>
  <c r="Q37" i="1" s="1"/>
  <c r="N37" i="1"/>
  <c r="Y36" i="1"/>
  <c r="U36" i="1"/>
  <c r="O36" i="1"/>
  <c r="N36" i="1"/>
  <c r="P36" i="1" s="1"/>
  <c r="U35" i="1"/>
  <c r="O35" i="1"/>
  <c r="N35" i="1"/>
  <c r="P35" i="1" s="1"/>
  <c r="U34" i="1"/>
  <c r="O34" i="1"/>
  <c r="Q34" i="1" s="1"/>
  <c r="N34" i="1"/>
  <c r="P34" i="1" s="1"/>
  <c r="Y33" i="1"/>
  <c r="U33" i="1"/>
  <c r="O33" i="1"/>
  <c r="Q33" i="1" s="1"/>
  <c r="N33" i="1"/>
  <c r="P33" i="1" s="1"/>
  <c r="U32" i="1"/>
  <c r="O32" i="1"/>
  <c r="N32" i="1"/>
  <c r="P32" i="1" s="1"/>
  <c r="U31" i="1"/>
  <c r="O31" i="1"/>
  <c r="Q31" i="1" s="1"/>
  <c r="N31" i="1"/>
  <c r="U30" i="1"/>
  <c r="O30" i="1"/>
  <c r="N30" i="1"/>
  <c r="P30" i="1" s="1"/>
  <c r="U29" i="1"/>
  <c r="O29" i="1"/>
  <c r="Q29" i="1" s="1"/>
  <c r="N29" i="1"/>
  <c r="U28" i="1"/>
  <c r="O28" i="1"/>
  <c r="N28" i="1"/>
  <c r="P28" i="1" s="1"/>
  <c r="U27" i="1"/>
  <c r="O27" i="1"/>
  <c r="N27" i="1"/>
  <c r="U26" i="1"/>
  <c r="O26" i="1"/>
  <c r="N26" i="1"/>
  <c r="P26" i="1" s="1"/>
  <c r="U25" i="1"/>
  <c r="O25" i="1"/>
  <c r="Q25" i="1" s="1"/>
  <c r="N25" i="1"/>
  <c r="P25" i="1" s="1"/>
  <c r="Y72" i="1"/>
  <c r="U72" i="1"/>
  <c r="O72" i="1"/>
  <c r="Q72" i="1" s="1"/>
  <c r="N72" i="1"/>
  <c r="Y24" i="1"/>
  <c r="U24" i="1"/>
  <c r="O24" i="1"/>
  <c r="Q24" i="1" s="1"/>
  <c r="N24" i="1"/>
  <c r="P24" i="1" s="1"/>
  <c r="Y23" i="1"/>
  <c r="U23" i="1"/>
  <c r="O23" i="1"/>
  <c r="Q23" i="1" s="1"/>
  <c r="N23" i="1"/>
  <c r="Y22" i="1"/>
  <c r="U22" i="1"/>
  <c r="O22" i="1"/>
  <c r="Q22" i="1" s="1"/>
  <c r="N22" i="1"/>
  <c r="P22" i="1" s="1"/>
  <c r="Y21" i="1"/>
  <c r="U21" i="1"/>
  <c r="O21" i="1"/>
  <c r="Q21" i="1" s="1"/>
  <c r="N21" i="1"/>
  <c r="P21" i="1" s="1"/>
  <c r="U20" i="1"/>
  <c r="O20" i="1"/>
  <c r="N20" i="1"/>
  <c r="P20" i="1" s="1"/>
  <c r="Y19" i="1"/>
  <c r="V19" i="1"/>
  <c r="U19" i="1"/>
  <c r="O19" i="1"/>
  <c r="Q19" i="1" s="1"/>
  <c r="N19" i="1"/>
  <c r="P19" i="1" s="1"/>
  <c r="Y18" i="1"/>
  <c r="U18" i="1"/>
  <c r="O18" i="1"/>
  <c r="Q18" i="1" s="1"/>
  <c r="N18" i="1"/>
  <c r="P18" i="1" s="1"/>
  <c r="Y17" i="1"/>
  <c r="U17" i="1"/>
  <c r="O17" i="1"/>
  <c r="Q17" i="1" s="1"/>
  <c r="N17" i="1"/>
  <c r="P17" i="1" s="1"/>
  <c r="Y16" i="1"/>
  <c r="U16" i="1"/>
  <c r="O16" i="1"/>
  <c r="Q16" i="1" s="1"/>
  <c r="N16" i="1"/>
  <c r="Y15" i="1"/>
  <c r="V15" i="1"/>
  <c r="U15" i="1"/>
  <c r="O15" i="1"/>
  <c r="Q15" i="1" s="1"/>
  <c r="N15" i="1"/>
  <c r="Y14" i="1"/>
  <c r="U14" i="1"/>
  <c r="O14" i="1"/>
  <c r="Q14" i="1" s="1"/>
  <c r="N14" i="1"/>
  <c r="Y13" i="1"/>
  <c r="U13" i="1"/>
  <c r="O13" i="1"/>
  <c r="N13" i="1"/>
  <c r="P13" i="1" s="1"/>
  <c r="Y12" i="1"/>
  <c r="V12" i="1"/>
  <c r="U12" i="1"/>
  <c r="O12" i="1"/>
  <c r="Q12" i="1" s="1"/>
  <c r="N12" i="1"/>
  <c r="P12" i="1" s="1"/>
  <c r="Y11" i="1"/>
  <c r="U11" i="1"/>
  <c r="O11" i="1"/>
  <c r="Q11" i="1" s="1"/>
  <c r="N11" i="1"/>
  <c r="P11" i="1" s="1"/>
  <c r="Y10" i="1"/>
  <c r="U10" i="1"/>
  <c r="O10" i="1"/>
  <c r="N10" i="1"/>
  <c r="Y9" i="1"/>
  <c r="U9" i="1"/>
  <c r="O9" i="1"/>
  <c r="Q9" i="1" s="1"/>
  <c r="N9" i="1"/>
  <c r="Y8" i="1"/>
  <c r="U8" i="1"/>
  <c r="O8" i="1"/>
  <c r="Q8" i="1" s="1"/>
  <c r="N8" i="1"/>
  <c r="Y7" i="1"/>
  <c r="U7" i="1"/>
  <c r="O7" i="1"/>
  <c r="N7" i="1"/>
  <c r="Y6" i="1"/>
  <c r="U6" i="1"/>
  <c r="O6" i="1"/>
  <c r="N6" i="1"/>
  <c r="P6" i="1" s="1"/>
  <c r="U5" i="1"/>
  <c r="O5" i="1"/>
  <c r="N5" i="1"/>
  <c r="P5" i="1" s="1"/>
  <c r="Y4" i="1"/>
  <c r="U4" i="1"/>
  <c r="O4" i="1"/>
  <c r="N4" i="1"/>
  <c r="P4" i="1" s="1"/>
  <c r="Y3" i="1"/>
  <c r="U3" i="1"/>
  <c r="O3" i="1"/>
  <c r="N3" i="1"/>
  <c r="P3" i="1" s="1"/>
  <c r="Y2" i="1"/>
  <c r="U2" i="1"/>
  <c r="O2" i="1"/>
  <c r="Q2" i="1" s="1"/>
  <c r="N2" i="1"/>
  <c r="P2" i="1" s="1"/>
  <c r="R27" i="1" l="1"/>
  <c r="G47" i="1"/>
  <c r="G16" i="1"/>
  <c r="G3" i="1"/>
  <c r="R5" i="1"/>
  <c r="G42" i="1"/>
  <c r="G72" i="1"/>
  <c r="G53" i="1"/>
  <c r="R6" i="1"/>
  <c r="P72" i="1"/>
  <c r="G55" i="1"/>
  <c r="R61" i="1"/>
  <c r="G15" i="1"/>
  <c r="G39" i="1"/>
  <c r="G41" i="1"/>
  <c r="R30" i="1"/>
  <c r="R49" i="1"/>
  <c r="G45" i="1"/>
  <c r="R7" i="1"/>
  <c r="R28" i="1"/>
  <c r="G31" i="1"/>
  <c r="G40" i="1"/>
  <c r="G63" i="1"/>
  <c r="G60" i="1"/>
  <c r="G18" i="1"/>
  <c r="G67" i="1"/>
  <c r="G37" i="1"/>
  <c r="R10" i="1"/>
  <c r="R65" i="1"/>
  <c r="R18" i="1"/>
  <c r="R72" i="1"/>
  <c r="R42" i="1"/>
  <c r="G27" i="1"/>
  <c r="G29" i="1"/>
  <c r="R36" i="1"/>
  <c r="P47" i="1"/>
  <c r="G66" i="1"/>
  <c r="G7" i="1"/>
  <c r="G9" i="1"/>
  <c r="G14" i="1"/>
  <c r="R47" i="1"/>
  <c r="Q27" i="1"/>
  <c r="G46" i="1"/>
  <c r="R57" i="1"/>
  <c r="R69" i="1"/>
  <c r="G23" i="1"/>
  <c r="G38" i="1"/>
  <c r="R39" i="1"/>
  <c r="P42" i="1"/>
  <c r="G48" i="1"/>
  <c r="G59" i="1"/>
  <c r="G62" i="1"/>
  <c r="P63" i="1"/>
  <c r="P7" i="1"/>
  <c r="R8" i="1"/>
  <c r="G10" i="1"/>
  <c r="P14" i="1"/>
  <c r="G22" i="1"/>
  <c r="R25" i="1"/>
  <c r="P31" i="1"/>
  <c r="R33" i="1"/>
  <c r="R35" i="1"/>
  <c r="Q41" i="1"/>
  <c r="R63" i="1"/>
  <c r="R70" i="1"/>
  <c r="Q7" i="1"/>
  <c r="G12" i="1"/>
  <c r="R13" i="1"/>
  <c r="R22" i="1"/>
  <c r="G30" i="1"/>
  <c r="R31" i="1"/>
  <c r="R41" i="1"/>
  <c r="G50" i="1"/>
  <c r="P37" i="1"/>
  <c r="P40" i="1"/>
  <c r="R56" i="1"/>
  <c r="R58" i="1"/>
  <c r="G64" i="1"/>
  <c r="G69" i="1"/>
  <c r="G34" i="1"/>
  <c r="G49" i="1"/>
  <c r="R19" i="1"/>
  <c r="G8" i="1"/>
  <c r="R9" i="1"/>
  <c r="R50" i="1"/>
  <c r="G57" i="1"/>
  <c r="R60" i="1"/>
  <c r="G5" i="1"/>
  <c r="G13" i="1"/>
  <c r="R15" i="1"/>
  <c r="G21" i="1"/>
  <c r="R29" i="1"/>
  <c r="R32" i="1"/>
  <c r="G35" i="1"/>
  <c r="R38" i="1"/>
  <c r="G44" i="1"/>
  <c r="R45" i="1"/>
  <c r="R46" i="1"/>
  <c r="R53" i="1"/>
  <c r="R55" i="1"/>
  <c r="G65" i="1"/>
  <c r="G70" i="1"/>
  <c r="R71" i="1"/>
  <c r="H81" i="1"/>
  <c r="G4" i="1"/>
  <c r="Q6" i="1"/>
  <c r="G11" i="1"/>
  <c r="R14" i="1"/>
  <c r="P15" i="1"/>
  <c r="P16" i="1"/>
  <c r="R17" i="1"/>
  <c r="P23" i="1"/>
  <c r="R24" i="1"/>
  <c r="G26" i="1"/>
  <c r="P27" i="1"/>
  <c r="Q28" i="1"/>
  <c r="Q32" i="1"/>
  <c r="Q36" i="1"/>
  <c r="R37" i="1"/>
  <c r="P45" i="1"/>
  <c r="P53" i="1"/>
  <c r="G58" i="1"/>
  <c r="P60" i="1"/>
  <c r="Q61" i="1"/>
  <c r="R62" i="1"/>
  <c r="P66" i="1"/>
  <c r="Q71" i="1"/>
  <c r="R4" i="1"/>
  <c r="G19" i="1"/>
  <c r="G20" i="1"/>
  <c r="G25" i="1"/>
  <c r="R26" i="1"/>
  <c r="G33" i="1"/>
  <c r="G43" i="1"/>
  <c r="G51" i="1"/>
  <c r="G56" i="1"/>
  <c r="Q65" i="1"/>
  <c r="Q70" i="1"/>
  <c r="R12" i="1"/>
  <c r="Q35" i="1"/>
  <c r="R44" i="1"/>
  <c r="R52" i="1"/>
  <c r="P57" i="1"/>
  <c r="Q58" i="1"/>
  <c r="R59" i="1"/>
  <c r="P64" i="1"/>
  <c r="R66" i="1"/>
  <c r="G2" i="1"/>
  <c r="R3" i="1"/>
  <c r="Q5" i="1"/>
  <c r="P10" i="1"/>
  <c r="Q13" i="1"/>
  <c r="R21" i="1"/>
  <c r="P9" i="1"/>
  <c r="R11" i="1"/>
  <c r="G17" i="1"/>
  <c r="R20" i="1"/>
  <c r="G24" i="1"/>
  <c r="Q26" i="1"/>
  <c r="G28" i="1"/>
  <c r="Q30" i="1"/>
  <c r="R40" i="1"/>
  <c r="R43" i="1"/>
  <c r="R48" i="1"/>
  <c r="R51" i="1"/>
  <c r="P56" i="1"/>
  <c r="Q57" i="1"/>
  <c r="Q69" i="1"/>
  <c r="R16" i="1"/>
  <c r="R23" i="1"/>
  <c r="R2" i="1"/>
  <c r="Q4" i="1"/>
  <c r="Q10" i="1"/>
  <c r="Q3" i="1"/>
  <c r="G6" i="1"/>
  <c r="P8" i="1"/>
  <c r="Q20" i="1"/>
  <c r="P29" i="1"/>
  <c r="G32" i="1"/>
  <c r="R34" i="1"/>
  <c r="G36" i="1"/>
  <c r="P38" i="1"/>
  <c r="Q43" i="1"/>
  <c r="P46" i="1"/>
  <c r="Q51" i="1"/>
  <c r="P55" i="1"/>
  <c r="G61" i="1"/>
  <c r="R64" i="1"/>
  <c r="R67" i="1"/>
  <c r="G71" i="1"/>
  <c r="G75" i="1" l="1"/>
  <c r="N80" i="1"/>
  <c r="F75" i="1"/>
  <c r="F76" i="1" s="1"/>
  <c r="F77" i="1" s="1"/>
  <c r="G76" i="1" l="1"/>
  <c r="G77" i="1" s="1"/>
  <c r="H80" i="1"/>
  <c r="I80" i="1"/>
  <c r="O80" i="1"/>
  <c r="N75" i="1"/>
  <c r="O75" i="1" s="1"/>
  <c r="F78" i="1"/>
  <c r="F79" i="1" s="1"/>
  <c r="G78" i="1" l="1"/>
  <c r="G79" i="1" s="1"/>
  <c r="N79" i="1" s="1"/>
  <c r="O79" i="1" s="1"/>
  <c r="N77" i="1"/>
  <c r="O77" i="1" s="1"/>
  <c r="N76" i="1"/>
  <c r="O76" i="1" s="1"/>
  <c r="H75" i="1"/>
  <c r="I75" i="1"/>
  <c r="H77" i="1"/>
  <c r="H76" i="1"/>
  <c r="N78" i="1" l="1"/>
  <c r="O78" i="1" s="1"/>
  <c r="I76" i="1"/>
  <c r="I77" i="1"/>
  <c r="I78" i="1"/>
  <c r="H78" i="1"/>
  <c r="I79" i="1" l="1"/>
  <c r="H79" i="1" l="1"/>
</calcChain>
</file>

<file path=xl/sharedStrings.xml><?xml version="1.0" encoding="utf-8"?>
<sst xmlns="http://schemas.openxmlformats.org/spreadsheetml/2006/main" count="5413" uniqueCount="746">
  <si>
    <t>ID</t>
  </si>
  <si>
    <t>exclude</t>
  </si>
  <si>
    <t>why</t>
  </si>
  <si>
    <t>date</t>
  </si>
  <si>
    <t>Outcome</t>
  </si>
  <si>
    <t>AB relative</t>
  </si>
  <si>
    <t>AB 1</t>
  </si>
  <si>
    <t>P1 1</t>
  </si>
  <si>
    <t>AB 2</t>
  </si>
  <si>
    <t>P1 2</t>
  </si>
  <si>
    <t>AB 3</t>
  </si>
  <si>
    <t>P1 3</t>
  </si>
  <si>
    <t>AB avg</t>
  </si>
  <si>
    <t>P1 avg</t>
  </si>
  <si>
    <t>SD%AB</t>
  </si>
  <si>
    <t>SD%P1</t>
  </si>
  <si>
    <t>total</t>
  </si>
  <si>
    <t>length</t>
  </si>
  <si>
    <t>width</t>
  </si>
  <si>
    <t>AR</t>
  </si>
  <si>
    <t>height</t>
  </si>
  <si>
    <t>AB div</t>
  </si>
  <si>
    <t>P1 div</t>
  </si>
  <si>
    <t>delay</t>
  </si>
  <si>
    <t>temperature</t>
  </si>
  <si>
    <t>interval</t>
  </si>
  <si>
    <t>fertile</t>
  </si>
  <si>
    <t>offspring</t>
  </si>
  <si>
    <t>E5</t>
  </si>
  <si>
    <t>ND</t>
  </si>
  <si>
    <t>NA</t>
  </si>
  <si>
    <t>E6</t>
  </si>
  <si>
    <t>E21</t>
  </si>
  <si>
    <t>E2</t>
  </si>
  <si>
    <t>E26l</t>
  </si>
  <si>
    <t>E7</t>
  </si>
  <si>
    <t>E27</t>
  </si>
  <si>
    <t>late P0 spindle rot</t>
  </si>
  <si>
    <t>E23</t>
  </si>
  <si>
    <t>E26r</t>
  </si>
  <si>
    <t>ste</t>
  </si>
  <si>
    <t>E11</t>
  </si>
  <si>
    <t>E13</t>
  </si>
  <si>
    <t>E4</t>
  </si>
  <si>
    <t>E16b</t>
  </si>
  <si>
    <t>normal</t>
  </si>
  <si>
    <t>E12</t>
  </si>
  <si>
    <t>E15b</t>
  </si>
  <si>
    <t>lost</t>
  </si>
  <si>
    <t>E28l</t>
  </si>
  <si>
    <t>small brood</t>
  </si>
  <si>
    <t>E15t</t>
  </si>
  <si>
    <t>E14</t>
  </si>
  <si>
    <t>E1</t>
  </si>
  <si>
    <t>E28r</t>
  </si>
  <si>
    <t>E20r</t>
  </si>
  <si>
    <t>E22b</t>
  </si>
  <si>
    <t>E25</t>
  </si>
  <si>
    <t>E24</t>
  </si>
  <si>
    <t>760..6</t>
  </si>
  <si>
    <t>ambient</t>
  </si>
  <si>
    <t>late P0 rotation (AB-P1 synchronized)</t>
  </si>
  <si>
    <t>T-config no ABp-P2 contacts (AMBIENT)</t>
  </si>
  <si>
    <t>CONTROLS</t>
  </si>
  <si>
    <t>E17b</t>
  </si>
  <si>
    <t>E22t</t>
  </si>
  <si>
    <t>E19l</t>
  </si>
  <si>
    <t>E10</t>
  </si>
  <si>
    <t>E18b</t>
  </si>
  <si>
    <t>E9</t>
  </si>
  <si>
    <t>E18t</t>
  </si>
  <si>
    <t xml:space="preserve">egl </t>
  </si>
  <si>
    <t>E8</t>
  </si>
  <si>
    <t>EXCLUDED:</t>
  </si>
  <si>
    <t>E19r</t>
  </si>
  <si>
    <t>E20l (small)</t>
  </si>
  <si>
    <t>E3</t>
  </si>
  <si>
    <t>fem pronucleus irregular,perhaps meiotically defective, no 2nd PB, 5% 488 nm Act at A, then also during 2C at A</t>
  </si>
  <si>
    <t>lethality</t>
  </si>
  <si>
    <t>&lt;0.48</t>
  </si>
  <si>
    <t>&lt;0.50</t>
  </si>
  <si>
    <t>&lt;0.52</t>
  </si>
  <si>
    <t>&lt;0.54</t>
  </si>
  <si>
    <t>&lt;0.56</t>
  </si>
  <si>
    <t>plates</t>
  </si>
  <si>
    <t>ctrls</t>
  </si>
  <si>
    <t>EE25</t>
  </si>
  <si>
    <t>EE26</t>
  </si>
  <si>
    <t>EE27</t>
  </si>
  <si>
    <t>EE28</t>
  </si>
  <si>
    <t>EE29</t>
  </si>
  <si>
    <t>EE30</t>
  </si>
  <si>
    <t>EE31</t>
  </si>
  <si>
    <t>EE32</t>
  </si>
  <si>
    <t>EE33</t>
  </si>
  <si>
    <t>EE34</t>
  </si>
  <si>
    <t>EE35</t>
  </si>
  <si>
    <t>EE36</t>
  </si>
  <si>
    <t>EE37</t>
  </si>
  <si>
    <t>EE38</t>
  </si>
  <si>
    <t>EE39</t>
  </si>
  <si>
    <t>EE40</t>
  </si>
  <si>
    <t>EE41</t>
  </si>
  <si>
    <t>EE42</t>
  </si>
  <si>
    <t>EE43</t>
  </si>
  <si>
    <t>EE44</t>
  </si>
  <si>
    <t>EE45</t>
  </si>
  <si>
    <t>EE46</t>
  </si>
  <si>
    <t>EE47</t>
  </si>
  <si>
    <t>EE48</t>
  </si>
  <si>
    <t>EE49</t>
  </si>
  <si>
    <t>EE50</t>
  </si>
  <si>
    <t>EE51</t>
  </si>
  <si>
    <t>EE52</t>
  </si>
  <si>
    <t>EE53</t>
  </si>
  <si>
    <t>EC23</t>
  </si>
  <si>
    <t>EC24</t>
  </si>
  <si>
    <t>EC25</t>
  </si>
  <si>
    <t>EC26</t>
  </si>
  <si>
    <t>EC27</t>
  </si>
  <si>
    <t>Activation</t>
  </si>
  <si>
    <t>Anterior</t>
  </si>
  <si>
    <t>None</t>
  </si>
  <si>
    <t>Alive</t>
  </si>
  <si>
    <t>Dead</t>
  </si>
  <si>
    <t>Dead as a larva inside the eggshell</t>
  </si>
  <si>
    <t>Lethality</t>
  </si>
  <si>
    <t>no equalisation following A activation ? unsuccessful</t>
  </si>
  <si>
    <t>T-config no ABp-P2 contacts</t>
  </si>
  <si>
    <t>late P0 spindle rotation (early global overactivation)</t>
  </si>
  <si>
    <t>unsuccessfull equalization</t>
  </si>
  <si>
    <t>extremely small embryo</t>
  </si>
  <si>
    <t>not clear how it got equalized / ambient light activation during sample prep?</t>
  </si>
  <si>
    <t>Total</t>
  </si>
  <si>
    <t>OK</t>
  </si>
  <si>
    <t>alive</t>
  </si>
  <si>
    <t>GZ1366</t>
  </si>
  <si>
    <t>ctrl</t>
  </si>
  <si>
    <t>Coverslip removed</t>
  </si>
  <si>
    <t>RCC04</t>
  </si>
  <si>
    <t>RCC03</t>
  </si>
  <si>
    <t>perhaps only 1 gonad arm</t>
  </si>
  <si>
    <t>RCC02</t>
  </si>
  <si>
    <t>RCC01</t>
  </si>
  <si>
    <t>meta</t>
  </si>
  <si>
    <t>RCM22</t>
  </si>
  <si>
    <t>OK, but slow to reach adult (+2 days later)</t>
  </si>
  <si>
    <t>RCM21</t>
  </si>
  <si>
    <t>RCM20</t>
  </si>
  <si>
    <t>RCM19</t>
  </si>
  <si>
    <t>very thin, only one gonad, late</t>
  </si>
  <si>
    <t>RCM18</t>
  </si>
  <si>
    <t>very dark, maybe only 1 gonad</t>
  </si>
  <si>
    <t>RCM17</t>
  </si>
  <si>
    <t>abnormal gonad, very sick appearance</t>
  </si>
  <si>
    <t>RCM16</t>
  </si>
  <si>
    <t>adult, only few eggs, died after 8 days</t>
  </si>
  <si>
    <t>RCM15</t>
  </si>
  <si>
    <t>died as L1/L2</t>
  </si>
  <si>
    <t>RCM14</t>
  </si>
  <si>
    <t>RCM13</t>
  </si>
  <si>
    <t>RCM12</t>
  </si>
  <si>
    <t>RCM11</t>
  </si>
  <si>
    <t>RCM10</t>
  </si>
  <si>
    <t>died</t>
  </si>
  <si>
    <t>RCM09</t>
  </si>
  <si>
    <t>RCM08</t>
  </si>
  <si>
    <t>RCM07</t>
  </si>
  <si>
    <t>RCM06</t>
  </si>
  <si>
    <t>RCM05</t>
  </si>
  <si>
    <t>RCM04</t>
  </si>
  <si>
    <t>RCM03</t>
  </si>
  <si>
    <t>RCM02</t>
  </si>
  <si>
    <t>RCM01</t>
  </si>
  <si>
    <t>45 um beads</t>
  </si>
  <si>
    <t>LCT11</t>
  </si>
  <si>
    <t>LCT10</t>
  </si>
  <si>
    <t>LCT09</t>
  </si>
  <si>
    <t>LCT08</t>
  </si>
  <si>
    <t>LCT07</t>
  </si>
  <si>
    <t>LCT06</t>
  </si>
  <si>
    <t>LCT05</t>
  </si>
  <si>
    <t>LCT04</t>
  </si>
  <si>
    <t>LCT03</t>
  </si>
  <si>
    <t>LCT02</t>
  </si>
  <si>
    <t>LCT01</t>
  </si>
  <si>
    <t>LCM40</t>
  </si>
  <si>
    <t>LCM39</t>
  </si>
  <si>
    <t>LCM38</t>
  </si>
  <si>
    <t>LCM37</t>
  </si>
  <si>
    <t>LCM36</t>
  </si>
  <si>
    <t>LCM35</t>
  </si>
  <si>
    <t>LCM34</t>
  </si>
  <si>
    <t>LCM33</t>
  </si>
  <si>
    <t>LCM32</t>
  </si>
  <si>
    <t>LCM31</t>
  </si>
  <si>
    <t>LCM30</t>
  </si>
  <si>
    <t>morphology of the 3-fold larva does not look fully ok</t>
  </si>
  <si>
    <t>LCM29</t>
  </si>
  <si>
    <t>malformed tail</t>
  </si>
  <si>
    <t>LCM28</t>
  </si>
  <si>
    <t>LCM27</t>
  </si>
  <si>
    <t>LCM26</t>
  </si>
  <si>
    <t>LCM25</t>
  </si>
  <si>
    <t>does not look normal, elongated 3-fold, malformed head</t>
  </si>
  <si>
    <t>LCM24</t>
  </si>
  <si>
    <t>LCM23</t>
  </si>
  <si>
    <t>LCM22</t>
  </si>
  <si>
    <t>LCM21</t>
  </si>
  <si>
    <t>LCM20</t>
  </si>
  <si>
    <t>LCM19</t>
  </si>
  <si>
    <t>LCM18</t>
  </si>
  <si>
    <t>LCM17</t>
  </si>
  <si>
    <t>LCM16</t>
  </si>
  <si>
    <t>LCM15</t>
  </si>
  <si>
    <t>LCM14</t>
  </si>
  <si>
    <t>LCM13</t>
  </si>
  <si>
    <t>LCM12</t>
  </si>
  <si>
    <t>LCM11</t>
  </si>
  <si>
    <t>LCM10</t>
  </si>
  <si>
    <t>LCM09</t>
  </si>
  <si>
    <t>T-config</t>
  </si>
  <si>
    <t>LCM08</t>
  </si>
  <si>
    <t>LCM07</t>
  </si>
  <si>
    <t>LCM06</t>
  </si>
  <si>
    <t>LCM05</t>
  </si>
  <si>
    <t>LCM04</t>
  </si>
  <si>
    <t>LCM03</t>
  </si>
  <si>
    <t>LCM02</t>
  </si>
  <si>
    <t>LCM01</t>
  </si>
  <si>
    <t>Note</t>
  </si>
  <si>
    <t>EmbryoSize</t>
  </si>
  <si>
    <t>P1.size</t>
  </si>
  <si>
    <t>AB.size</t>
  </si>
  <si>
    <t>AB.rel</t>
  </si>
  <si>
    <t>Strain</t>
  </si>
  <si>
    <t>Upshift</t>
  </si>
  <si>
    <t>Experiment</t>
  </si>
  <si>
    <t>mCherry::H2B</t>
  </si>
  <si>
    <t>GFP::PH</t>
  </si>
  <si>
    <t>fluo</t>
  </si>
  <si>
    <t>WT</t>
  </si>
  <si>
    <t>UVc15</t>
  </si>
  <si>
    <t>UVc14</t>
  </si>
  <si>
    <t>UVc13</t>
  </si>
  <si>
    <t>UVc10</t>
  </si>
  <si>
    <t>pha-4::GFP</t>
  </si>
  <si>
    <t>2C</t>
  </si>
  <si>
    <t>PT27</t>
  </si>
  <si>
    <t>PT17</t>
  </si>
  <si>
    <t>PT14</t>
  </si>
  <si>
    <t>dead</t>
  </si>
  <si>
    <t>PM28</t>
  </si>
  <si>
    <t>PM25</t>
  </si>
  <si>
    <t>PM24</t>
  </si>
  <si>
    <t>PM23</t>
  </si>
  <si>
    <t>PM22</t>
  </si>
  <si>
    <t>PM21</t>
  </si>
  <si>
    <t>PM20</t>
  </si>
  <si>
    <t>PM19</t>
  </si>
  <si>
    <t>PM18</t>
  </si>
  <si>
    <t>PM16</t>
  </si>
  <si>
    <t>PM15</t>
  </si>
  <si>
    <t>PM13</t>
  </si>
  <si>
    <t>PM11</t>
  </si>
  <si>
    <t>PM10</t>
  </si>
  <si>
    <t>PM0x</t>
  </si>
  <si>
    <t>PM09</t>
  </si>
  <si>
    <t>PM08</t>
  </si>
  <si>
    <t>PM07</t>
  </si>
  <si>
    <t>PM06</t>
  </si>
  <si>
    <t>PM05</t>
  </si>
  <si>
    <t>PM04</t>
  </si>
  <si>
    <t>PM03</t>
  </si>
  <si>
    <t>PM02</t>
  </si>
  <si>
    <t>PM01</t>
  </si>
  <si>
    <t>PC30</t>
  </si>
  <si>
    <t>PC29</t>
  </si>
  <si>
    <t>med-1::GFP</t>
  </si>
  <si>
    <t>MT9</t>
  </si>
  <si>
    <t>MT8</t>
  </si>
  <si>
    <t>MT7</t>
  </si>
  <si>
    <t>MT14</t>
  </si>
  <si>
    <t>MT13</t>
  </si>
  <si>
    <t>MT12</t>
  </si>
  <si>
    <t>MT11</t>
  </si>
  <si>
    <t>MT10</t>
  </si>
  <si>
    <t>MM6</t>
  </si>
  <si>
    <t>MM5</t>
  </si>
  <si>
    <t>MM4</t>
  </si>
  <si>
    <t>MM3</t>
  </si>
  <si>
    <t>MM2</t>
  </si>
  <si>
    <t>MM1</t>
  </si>
  <si>
    <t>noUpshift</t>
  </si>
  <si>
    <t>MC17</t>
  </si>
  <si>
    <t>MC16</t>
  </si>
  <si>
    <t>MC15</t>
  </si>
  <si>
    <t>none</t>
  </si>
  <si>
    <t>end-3::GFP</t>
  </si>
  <si>
    <t>JT49</t>
  </si>
  <si>
    <t>JT48</t>
  </si>
  <si>
    <t>JT47</t>
  </si>
  <si>
    <t>JT37</t>
  </si>
  <si>
    <t>JT31</t>
  </si>
  <si>
    <t>JT29</t>
  </si>
  <si>
    <t>JT28</t>
  </si>
  <si>
    <t>JT27</t>
  </si>
  <si>
    <t>JT26</t>
  </si>
  <si>
    <t>JT25</t>
  </si>
  <si>
    <t>JT24</t>
  </si>
  <si>
    <t>JT23</t>
  </si>
  <si>
    <t>JT22</t>
  </si>
  <si>
    <t>JT21</t>
  </si>
  <si>
    <t>JM9</t>
  </si>
  <si>
    <t>JM8</t>
  </si>
  <si>
    <t>JM7</t>
  </si>
  <si>
    <t>JM6</t>
  </si>
  <si>
    <t>JM5</t>
  </si>
  <si>
    <t>JM4</t>
  </si>
  <si>
    <t>JM3</t>
  </si>
  <si>
    <t>JM46</t>
  </si>
  <si>
    <t>JM45</t>
  </si>
  <si>
    <t>JM44</t>
  </si>
  <si>
    <t>JM43</t>
  </si>
  <si>
    <t>JM42</t>
  </si>
  <si>
    <t>JM41</t>
  </si>
  <si>
    <t>JM40</t>
  </si>
  <si>
    <t>JM39</t>
  </si>
  <si>
    <t>JM38</t>
  </si>
  <si>
    <t>JM22</t>
  </si>
  <si>
    <t>T.conf</t>
  </si>
  <si>
    <t>JM21</t>
  </si>
  <si>
    <t>JM20</t>
  </si>
  <si>
    <t>JM2</t>
  </si>
  <si>
    <t>JM19</t>
  </si>
  <si>
    <t>JM18</t>
  </si>
  <si>
    <t>JM17</t>
  </si>
  <si>
    <t>JM16</t>
  </si>
  <si>
    <t>JM15</t>
  </si>
  <si>
    <t>JM14</t>
  </si>
  <si>
    <t>JM13</t>
  </si>
  <si>
    <t>JM12</t>
  </si>
  <si>
    <t>JM11</t>
  </si>
  <si>
    <t>JM10</t>
  </si>
  <si>
    <t>JM1</t>
  </si>
  <si>
    <t>JC36</t>
  </si>
  <si>
    <t>JC35</t>
  </si>
  <si>
    <t>JC34</t>
  </si>
  <si>
    <t>JC33</t>
  </si>
  <si>
    <t>JC32</t>
  </si>
  <si>
    <t>JC20</t>
  </si>
  <si>
    <t>JC19</t>
  </si>
  <si>
    <t>GZ10</t>
  </si>
  <si>
    <t>GZ09</t>
  </si>
  <si>
    <t>GZ08</t>
  </si>
  <si>
    <t>GZ07</t>
  </si>
  <si>
    <t>GZ06</t>
  </si>
  <si>
    <t>GZ05</t>
  </si>
  <si>
    <t>GZ04</t>
  </si>
  <si>
    <t>GZ03</t>
  </si>
  <si>
    <t>GZ02</t>
  </si>
  <si>
    <t>GZ01</t>
  </si>
  <si>
    <t>GT9</t>
  </si>
  <si>
    <t>GT8</t>
  </si>
  <si>
    <t>GT7</t>
  </si>
  <si>
    <t>GT6</t>
  </si>
  <si>
    <t>GT49</t>
  </si>
  <si>
    <t>GT48</t>
  </si>
  <si>
    <t>GT47</t>
  </si>
  <si>
    <t>GT37</t>
  </si>
  <si>
    <t>GT36</t>
  </si>
  <si>
    <t>GT35</t>
  </si>
  <si>
    <t>GT34</t>
  </si>
  <si>
    <t>GT33</t>
  </si>
  <si>
    <t>GT32</t>
  </si>
  <si>
    <t>GT15</t>
  </si>
  <si>
    <t>GT14</t>
  </si>
  <si>
    <t>GT13</t>
  </si>
  <si>
    <t>GT12</t>
  </si>
  <si>
    <t>GT11</t>
  </si>
  <si>
    <t>GT10</t>
  </si>
  <si>
    <t>GT1</t>
  </si>
  <si>
    <t>GM9</t>
  </si>
  <si>
    <t>GM8</t>
  </si>
  <si>
    <t>GM7</t>
  </si>
  <si>
    <t>elt-2::GFP, GFP::PH</t>
  </si>
  <si>
    <t>GM68</t>
  </si>
  <si>
    <t>GM67</t>
  </si>
  <si>
    <t>GM66</t>
  </si>
  <si>
    <t>GM65</t>
  </si>
  <si>
    <t>GM6</t>
  </si>
  <si>
    <t>GM57</t>
  </si>
  <si>
    <t>GM56</t>
  </si>
  <si>
    <t>GM54</t>
  </si>
  <si>
    <t>GM52</t>
  </si>
  <si>
    <t>GM51</t>
  </si>
  <si>
    <t>GM50</t>
  </si>
  <si>
    <t>GM5</t>
  </si>
  <si>
    <t>GM49</t>
  </si>
  <si>
    <t>GM46</t>
  </si>
  <si>
    <t>GM45</t>
  </si>
  <si>
    <t>GM44</t>
  </si>
  <si>
    <t>GM43</t>
  </si>
  <si>
    <t>GM41</t>
  </si>
  <si>
    <t>GM40</t>
  </si>
  <si>
    <t>GM4</t>
  </si>
  <si>
    <t>GM39</t>
  </si>
  <si>
    <t>GM38</t>
  </si>
  <si>
    <t>GM37</t>
  </si>
  <si>
    <t>GM36</t>
  </si>
  <si>
    <t>GM33</t>
  </si>
  <si>
    <t>GM32</t>
  </si>
  <si>
    <t>GM31</t>
  </si>
  <si>
    <t>GM30</t>
  </si>
  <si>
    <t>GM3</t>
  </si>
  <si>
    <t>GM29</t>
  </si>
  <si>
    <t>GM28</t>
  </si>
  <si>
    <t>GM27</t>
  </si>
  <si>
    <t>GM26</t>
  </si>
  <si>
    <t>GM25</t>
  </si>
  <si>
    <t>GM24</t>
  </si>
  <si>
    <t>GM23</t>
  </si>
  <si>
    <t>GM22</t>
  </si>
  <si>
    <t>GM21</t>
  </si>
  <si>
    <t>GM20</t>
  </si>
  <si>
    <t>GM2</t>
  </si>
  <si>
    <t>GM19</t>
  </si>
  <si>
    <t>GM18</t>
  </si>
  <si>
    <t>GM17</t>
  </si>
  <si>
    <t>GM16</t>
  </si>
  <si>
    <t>GM15</t>
  </si>
  <si>
    <t>GM14</t>
  </si>
  <si>
    <t>GM13</t>
  </si>
  <si>
    <t>GM12</t>
  </si>
  <si>
    <t>GM11</t>
  </si>
  <si>
    <t>GM10</t>
  </si>
  <si>
    <t>GC5</t>
  </si>
  <si>
    <t>GC4</t>
  </si>
  <si>
    <t>GC3</t>
  </si>
  <si>
    <t>ET29</t>
  </si>
  <si>
    <t>ET28</t>
  </si>
  <si>
    <t>ET27</t>
  </si>
  <si>
    <t>ET25</t>
  </si>
  <si>
    <t>ET24</t>
  </si>
  <si>
    <t>ET23</t>
  </si>
  <si>
    <t>ET22</t>
  </si>
  <si>
    <t>ET21</t>
  </si>
  <si>
    <t>ET20</t>
  </si>
  <si>
    <t>ET19</t>
  </si>
  <si>
    <t>ET18</t>
  </si>
  <si>
    <t>ET17</t>
  </si>
  <si>
    <t>ET16</t>
  </si>
  <si>
    <t>ET15</t>
  </si>
  <si>
    <t>ET14</t>
  </si>
  <si>
    <t>ET02</t>
  </si>
  <si>
    <t>ET00</t>
  </si>
  <si>
    <t>EM9</t>
  </si>
  <si>
    <t>EM8</t>
  </si>
  <si>
    <t>EM7</t>
  </si>
  <si>
    <t>EM6</t>
  </si>
  <si>
    <t>EM5</t>
  </si>
  <si>
    <t>EM4</t>
  </si>
  <si>
    <t>EM3</t>
  </si>
  <si>
    <t>EM26</t>
  </si>
  <si>
    <t>EM25</t>
  </si>
  <si>
    <t>EM24</t>
  </si>
  <si>
    <t>EM23</t>
  </si>
  <si>
    <t>EM22</t>
  </si>
  <si>
    <t>EM21</t>
  </si>
  <si>
    <t>EM20</t>
  </si>
  <si>
    <t>EM2</t>
  </si>
  <si>
    <t>EM19</t>
  </si>
  <si>
    <t>EM18</t>
  </si>
  <si>
    <t>EM17</t>
  </si>
  <si>
    <t>EM16</t>
  </si>
  <si>
    <t>EM15</t>
  </si>
  <si>
    <t>EM14</t>
  </si>
  <si>
    <t>EM13</t>
  </si>
  <si>
    <t>EM12</t>
  </si>
  <si>
    <t>EM11</t>
  </si>
  <si>
    <t>EM10</t>
  </si>
  <si>
    <t>EM1</t>
  </si>
  <si>
    <t>EM01</t>
  </si>
  <si>
    <t>180827_E3</t>
  </si>
  <si>
    <t>180708_E2</t>
  </si>
  <si>
    <t>180708_E1</t>
  </si>
  <si>
    <t>DIC</t>
  </si>
  <si>
    <t>160728-12</t>
  </si>
  <si>
    <t>160728-11</t>
  </si>
  <si>
    <t>160728-10</t>
  </si>
  <si>
    <t>160721-09</t>
  </si>
  <si>
    <t>160721-08</t>
  </si>
  <si>
    <t>160721-01</t>
  </si>
  <si>
    <t>160720-07</t>
  </si>
  <si>
    <t>160719-05</t>
  </si>
  <si>
    <t>160719-04</t>
  </si>
  <si>
    <t>160719-02</t>
  </si>
  <si>
    <t>160719-01</t>
  </si>
  <si>
    <t>160718-05</t>
  </si>
  <si>
    <t>160718-04</t>
  </si>
  <si>
    <t>160718-03</t>
  </si>
  <si>
    <t>160718-02</t>
  </si>
  <si>
    <t>160715-11</t>
  </si>
  <si>
    <t>160715-09</t>
  </si>
  <si>
    <t>160715-08</t>
  </si>
  <si>
    <t>160715-07</t>
  </si>
  <si>
    <t>160715-06</t>
  </si>
  <si>
    <t>160715-05</t>
  </si>
  <si>
    <t>160715-04</t>
  </si>
  <si>
    <t>160715-03</t>
  </si>
  <si>
    <t>160715-02</t>
  </si>
  <si>
    <t>160715-01</t>
  </si>
  <si>
    <t>160526-25</t>
  </si>
  <si>
    <t>160526-24</t>
  </si>
  <si>
    <t>160526-23</t>
  </si>
  <si>
    <t>160526-22</t>
  </si>
  <si>
    <t>160526-21</t>
  </si>
  <si>
    <t>160526-20</t>
  </si>
  <si>
    <t>160526-19</t>
  </si>
  <si>
    <t>160511-18</t>
  </si>
  <si>
    <t>160511-17</t>
  </si>
  <si>
    <t>160511-16</t>
  </si>
  <si>
    <t>160511-13</t>
  </si>
  <si>
    <t>160511-12</t>
  </si>
  <si>
    <t>160511-11</t>
  </si>
  <si>
    <t>160511-10</t>
  </si>
  <si>
    <t>160511-09</t>
  </si>
  <si>
    <t>160511-08</t>
  </si>
  <si>
    <t>160511-07</t>
  </si>
  <si>
    <t>160511-06</t>
  </si>
  <si>
    <t>160511-04</t>
  </si>
  <si>
    <t>160511-03</t>
  </si>
  <si>
    <t>160511-02</t>
  </si>
  <si>
    <t>160511-01</t>
  </si>
  <si>
    <t>160422-09</t>
  </si>
  <si>
    <t>160422-08-Pos2</t>
  </si>
  <si>
    <t>160422-07</t>
  </si>
  <si>
    <t>160422-05-Pos0</t>
  </si>
  <si>
    <t>160422-04-Pos1</t>
  </si>
  <si>
    <t>160422-04</t>
  </si>
  <si>
    <t>160422-03</t>
  </si>
  <si>
    <t>160422-02</t>
  </si>
  <si>
    <t>160422-01</t>
  </si>
  <si>
    <t>160418-08</t>
  </si>
  <si>
    <t>160418-07</t>
  </si>
  <si>
    <t>160418-06</t>
  </si>
  <si>
    <t>160418-05</t>
  </si>
  <si>
    <t>160418-04</t>
  </si>
  <si>
    <t>160418-03</t>
  </si>
  <si>
    <t>160418-02</t>
  </si>
  <si>
    <t>160414-04</t>
  </si>
  <si>
    <t>160414-03</t>
  </si>
  <si>
    <t>160414-02</t>
  </si>
  <si>
    <t>160414-01</t>
  </si>
  <si>
    <t>160411-07</t>
  </si>
  <si>
    <t>160411-06</t>
  </si>
  <si>
    <t>160411-05</t>
  </si>
  <si>
    <t>160411-04</t>
  </si>
  <si>
    <t>160411-03</t>
  </si>
  <si>
    <t>160411-02</t>
  </si>
  <si>
    <t>160411-01</t>
  </si>
  <si>
    <t>160401-20</t>
  </si>
  <si>
    <t>160401-18</t>
  </si>
  <si>
    <t>160401-17</t>
  </si>
  <si>
    <t>160401-16</t>
  </si>
  <si>
    <t>160401-14</t>
  </si>
  <si>
    <t>160401-12</t>
  </si>
  <si>
    <t>160401-11</t>
  </si>
  <si>
    <t>160401-10</t>
  </si>
  <si>
    <t>160401-09</t>
  </si>
  <si>
    <t>160401-08</t>
  </si>
  <si>
    <t>160401-07</t>
  </si>
  <si>
    <t>160401-06</t>
  </si>
  <si>
    <t>160401-05</t>
  </si>
  <si>
    <t>160401-04</t>
  </si>
  <si>
    <t>160331-02</t>
  </si>
  <si>
    <t>160331-01</t>
  </si>
  <si>
    <t>160329-12</t>
  </si>
  <si>
    <t>160329-11</t>
  </si>
  <si>
    <t>160329-10</t>
  </si>
  <si>
    <t>160329-09</t>
  </si>
  <si>
    <t>160329-08</t>
  </si>
  <si>
    <t>160329-07</t>
  </si>
  <si>
    <t>160329-06</t>
  </si>
  <si>
    <t>160329-05</t>
  </si>
  <si>
    <t>160329-04</t>
  </si>
  <si>
    <t>160329-03</t>
  </si>
  <si>
    <t>160329-02</t>
  </si>
  <si>
    <t>160329-01</t>
  </si>
  <si>
    <t>160229-07</t>
  </si>
  <si>
    <t>160229-06</t>
  </si>
  <si>
    <t>160229-05</t>
  </si>
  <si>
    <t>160229-04-02</t>
  </si>
  <si>
    <t>160229-03a</t>
  </si>
  <si>
    <t>160229-03</t>
  </si>
  <si>
    <t>160229-02a</t>
  </si>
  <si>
    <t>160229-02</t>
  </si>
  <si>
    <t>160229-01a</t>
  </si>
  <si>
    <t>160229-01</t>
  </si>
  <si>
    <t>160210-11</t>
  </si>
  <si>
    <t>160210-10</t>
  </si>
  <si>
    <t>160210-09</t>
  </si>
  <si>
    <t>160210-08</t>
  </si>
  <si>
    <t>160210-07</t>
  </si>
  <si>
    <t>160210-06</t>
  </si>
  <si>
    <t>160210-05</t>
  </si>
  <si>
    <t>160210-04</t>
  </si>
  <si>
    <t>160209-03</t>
  </si>
  <si>
    <t>160209-02</t>
  </si>
  <si>
    <t>160209-01</t>
  </si>
  <si>
    <t>160205-15</t>
  </si>
  <si>
    <t>160205-14</t>
  </si>
  <si>
    <t>160205-13</t>
  </si>
  <si>
    <t>160205-12</t>
  </si>
  <si>
    <t>160205-11</t>
  </si>
  <si>
    <t>160203-10</t>
  </si>
  <si>
    <t>160203-09</t>
  </si>
  <si>
    <t>160203-08</t>
  </si>
  <si>
    <t>160203-07</t>
  </si>
  <si>
    <t>160203-06</t>
  </si>
  <si>
    <t>160203-05</t>
  </si>
  <si>
    <t>160203-04</t>
  </si>
  <si>
    <t>160203-03</t>
  </si>
  <si>
    <t>160203-02</t>
  </si>
  <si>
    <t>160203-01</t>
  </si>
  <si>
    <t>160121-04</t>
  </si>
  <si>
    <t>160121-03</t>
  </si>
  <si>
    <t>160121-02</t>
  </si>
  <si>
    <t>160115-06</t>
  </si>
  <si>
    <t>160115-05</t>
  </si>
  <si>
    <t>160115-02</t>
  </si>
  <si>
    <t>160115-01</t>
  </si>
  <si>
    <t>151216-12</t>
  </si>
  <si>
    <t>140718-01</t>
  </si>
  <si>
    <t>140711-06</t>
  </si>
  <si>
    <t>140711-05</t>
  </si>
  <si>
    <t>140711-04</t>
  </si>
  <si>
    <t>140711-03</t>
  </si>
  <si>
    <t>140711-02</t>
  </si>
  <si>
    <t>140711-01</t>
  </si>
  <si>
    <t>histone</t>
  </si>
  <si>
    <t>marker</t>
  </si>
  <si>
    <t>Config.4C</t>
  </si>
  <si>
    <t>Method</t>
  </si>
  <si>
    <t>Exp</t>
  </si>
  <si>
    <t>GT2</t>
  </si>
  <si>
    <t>CC.ratio</t>
  </si>
  <si>
    <t>Delay</t>
  </si>
  <si>
    <t>no</t>
  </si>
  <si>
    <t>no UV</t>
  </si>
  <si>
    <t>UV</t>
  </si>
  <si>
    <t>wildtype</t>
  </si>
  <si>
    <t>GZ1326</t>
  </si>
  <si>
    <t>PH</t>
  </si>
  <si>
    <t>imaged from 4C up to ~50 cells (66 frames)</t>
  </si>
  <si>
    <t>2C measured before mitosis</t>
  </si>
  <si>
    <t>P1, 70%, 6:30 live mode</t>
  </si>
  <si>
    <t>UVc3</t>
  </si>
  <si>
    <t>P1, 70%, 4:30 live mode</t>
  </si>
  <si>
    <t>UVc11</t>
  </si>
  <si>
    <t>missing one movie</t>
  </si>
  <si>
    <t>UVc9</t>
  </si>
  <si>
    <t>late 2C embryo exposed</t>
  </si>
  <si>
    <t>UVc8</t>
  </si>
  <si>
    <t>too short 405nm exposure</t>
  </si>
  <si>
    <t>P1, 70%, 4:00 live mode</t>
  </si>
  <si>
    <t>UVc7</t>
  </si>
  <si>
    <t>negligible delay due to upshift too late in the CC, too short 405nm exposure</t>
  </si>
  <si>
    <t>UVc6</t>
  </si>
  <si>
    <t>P1, 70%, 5:00 live mode</t>
  </si>
  <si>
    <t>UVc12</t>
  </si>
  <si>
    <t>UVc5</t>
  </si>
  <si>
    <t>imaged from 4C up to ~50 cells (75 frames)</t>
  </si>
  <si>
    <t>UVc4</t>
  </si>
  <si>
    <t>UVc2</t>
  </si>
  <si>
    <t>ev571</t>
  </si>
  <si>
    <t>UV37</t>
  </si>
  <si>
    <t>UV36</t>
  </si>
  <si>
    <t>noUV</t>
  </si>
  <si>
    <t>UV35</t>
  </si>
  <si>
    <t>fertile after recovery ~75 progeny</t>
  </si>
  <si>
    <t>UV33</t>
  </si>
  <si>
    <t>UV31</t>
  </si>
  <si>
    <t>may be worth lineaging</t>
  </si>
  <si>
    <t>UV30</t>
  </si>
  <si>
    <t>UV29</t>
  </si>
  <si>
    <t>P1, 70%, 4:30</t>
  </si>
  <si>
    <t>UVP38</t>
  </si>
  <si>
    <t>P1 spindle did not rotate to AP direction, but in the end apparently normal 4C</t>
  </si>
  <si>
    <t>UV28</t>
  </si>
  <si>
    <t>P1, 70%, 4:40</t>
  </si>
  <si>
    <t>UV27</t>
  </si>
  <si>
    <t>UV26</t>
  </si>
  <si>
    <t>UV25</t>
  </si>
  <si>
    <t>3rd embryo closeby upshifted during AB div , failed to divide, not scored….</t>
  </si>
  <si>
    <t>UV24</t>
  </si>
  <si>
    <t>UV23</t>
  </si>
  <si>
    <t>UV22</t>
  </si>
  <si>
    <t>lagging chromosomes in the AB or  likely 2nd PB in multiple pieces</t>
  </si>
  <si>
    <t>UV21</t>
  </si>
  <si>
    <t>UV early in the CC; not real upshit, just crash of the CherryTemp</t>
  </si>
  <si>
    <t>UV20</t>
  </si>
  <si>
    <t>UV19</t>
  </si>
  <si>
    <t>UV18</t>
  </si>
  <si>
    <t>UV17</t>
  </si>
  <si>
    <t>late P0 spindle rotation</t>
  </si>
  <si>
    <t>UV16</t>
  </si>
  <si>
    <t>UV15</t>
  </si>
  <si>
    <t>UV14</t>
  </si>
  <si>
    <t>UV13</t>
  </si>
  <si>
    <t>m</t>
  </si>
  <si>
    <t>UV12</t>
  </si>
  <si>
    <t>No P2 &lt;-&gt; ABp contact</t>
  </si>
  <si>
    <t>200 (+)</t>
  </si>
  <si>
    <t>pha-4</t>
  </si>
  <si>
    <t>UV11</t>
  </si>
  <si>
    <t>EMS division tilted LR</t>
  </si>
  <si>
    <t>P1, 70%, 5:00</t>
  </si>
  <si>
    <t>UV10</t>
  </si>
  <si>
    <t>UV9</t>
  </si>
  <si>
    <t>UV8</t>
  </si>
  <si>
    <t>No P2 &lt;-&gt; ABp contact, tilted EMS spindle</t>
  </si>
  <si>
    <t>UV7</t>
  </si>
  <si>
    <t>UV6</t>
  </si>
  <si>
    <t>UV5</t>
  </si>
  <si>
    <t>UV4</t>
  </si>
  <si>
    <t>EMS div. tilted</t>
  </si>
  <si>
    <t>UV3</t>
  </si>
  <si>
    <t>UV2</t>
  </si>
  <si>
    <t>cleaved off a large piece of cytoplasm during the fist div, ABp had a problem dividing</t>
  </si>
  <si>
    <t>UV1</t>
  </si>
  <si>
    <t>Notes</t>
  </si>
  <si>
    <t>AB2.P2</t>
  </si>
  <si>
    <t>P2_div</t>
  </si>
  <si>
    <t>AB2.EMS</t>
  </si>
  <si>
    <t>EMS_div</t>
  </si>
  <si>
    <t>AB2_div</t>
  </si>
  <si>
    <t>P1_div</t>
  </si>
  <si>
    <t>Emb.size</t>
  </si>
  <si>
    <t>Z_slicing</t>
  </si>
  <si>
    <t>pixel</t>
  </si>
  <si>
    <t>UV_sec</t>
  </si>
  <si>
    <t>Lin_5</t>
  </si>
  <si>
    <t>strain</t>
  </si>
  <si>
    <t>Marker_GFP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</si>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</sst>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$-F400]h:mm:ss\ AM/PM"/>
    <numFmt numFmtId="167" formatCode="_ * #,##0.0_ ;_ * \-#,##0.0_ ;_ * &quot;-&quot;??_ ;_ @_ "/>
  </numFmts>
  <fonts count="22">
    <font>
      <sz val="10"/>
      <color rgb="FF00000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Roboto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" fillId="0" borderId="2"/>
    <xf numFmtId="9" fontId="1" fillId="0" borderId="2" applyFont="0" applyFill="0" applyBorder="0" applyAlignment="0" applyProtection="0"/>
  </cellStyleXfs>
  <cellXfs count="94">
    <xf numFmtId="0" fontId="0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10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2" fontId="4" fillId="0" borderId="0" xfId="0" applyNumberFormat="1" applyFont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3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/>
    <xf numFmtId="0" fontId="5" fillId="0" borderId="2" xfId="0" applyFont="1" applyBorder="1" applyAlignment="1"/>
    <xf numFmtId="0" fontId="2" fillId="0" borderId="2" xfId="0" applyFont="1" applyBorder="1" applyAlignment="1"/>
    <xf numFmtId="0" fontId="5" fillId="0" borderId="0" xfId="0" applyFont="1" applyAlignment="1">
      <alignment horizontal="left"/>
    </xf>
    <xf numFmtId="9" fontId="4" fillId="0" borderId="0" xfId="0" applyNumberFormat="1" applyFont="1"/>
    <xf numFmtId="0" fontId="9" fillId="0" borderId="0" xfId="0" applyFont="1" applyAlignment="1"/>
    <xf numFmtId="9" fontId="0" fillId="0" borderId="0" xfId="1" applyFont="1" applyAlignment="1"/>
    <xf numFmtId="0" fontId="2" fillId="2" borderId="0" xfId="0" applyFont="1" applyFill="1" applyAlignment="1"/>
    <xf numFmtId="0" fontId="1" fillId="0" borderId="2" xfId="2"/>
    <xf numFmtId="164" fontId="1" fillId="0" borderId="2" xfId="2" applyNumberFormat="1"/>
    <xf numFmtId="2" fontId="1" fillId="0" borderId="2" xfId="2" applyNumberFormat="1" applyAlignment="1">
      <alignment horizontal="right"/>
    </xf>
    <xf numFmtId="0" fontId="12" fillId="0" borderId="2" xfId="2" applyFont="1"/>
    <xf numFmtId="0" fontId="13" fillId="0" borderId="2" xfId="2" applyFont="1"/>
    <xf numFmtId="10" fontId="12" fillId="0" borderId="2" xfId="2" applyNumberFormat="1" applyFont="1"/>
    <xf numFmtId="2" fontId="9" fillId="0" borderId="2" xfId="3" applyNumberFormat="1" applyFont="1" applyAlignment="1">
      <alignment horizontal="right"/>
    </xf>
    <xf numFmtId="0" fontId="4" fillId="0" borderId="2" xfId="2" applyFont="1"/>
    <xf numFmtId="0" fontId="14" fillId="0" borderId="2" xfId="2" applyFont="1"/>
    <xf numFmtId="164" fontId="12" fillId="0" borderId="2" xfId="2" applyNumberFormat="1" applyFont="1"/>
    <xf numFmtId="2" fontId="12" fillId="0" borderId="2" xfId="2" applyNumberFormat="1" applyFont="1" applyAlignment="1">
      <alignment horizontal="right"/>
    </xf>
    <xf numFmtId="164" fontId="14" fillId="0" borderId="2" xfId="2" applyNumberFormat="1" applyFont="1"/>
    <xf numFmtId="2" fontId="14" fillId="0" borderId="2" xfId="2" applyNumberFormat="1" applyFont="1" applyAlignment="1">
      <alignment horizontal="right"/>
    </xf>
    <xf numFmtId="0" fontId="1" fillId="0" borderId="2" xfId="2" applyAlignment="1">
      <alignment horizontal="left"/>
    </xf>
    <xf numFmtId="2" fontId="1" fillId="0" borderId="2" xfId="2" applyNumberFormat="1"/>
    <xf numFmtId="0" fontId="11" fillId="0" borderId="2" xfId="2" applyFont="1"/>
    <xf numFmtId="0" fontId="11" fillId="0" borderId="2" xfId="2" applyFont="1" applyAlignment="1">
      <alignment horizontal="left"/>
    </xf>
    <xf numFmtId="0" fontId="11" fillId="0" borderId="2" xfId="2" applyFont="1" applyAlignment="1">
      <alignment horizontal="center"/>
    </xf>
    <xf numFmtId="0" fontId="1" fillId="0" borderId="2" xfId="2" applyAlignment="1">
      <alignment horizontal="right"/>
    </xf>
    <xf numFmtId="165" fontId="1" fillId="0" borderId="2" xfId="2" applyNumberFormat="1" applyAlignment="1">
      <alignment horizontal="center"/>
    </xf>
    <xf numFmtId="0" fontId="1" fillId="0" borderId="2" xfId="2" applyAlignment="1">
      <alignment horizontal="center"/>
    </xf>
    <xf numFmtId="1" fontId="1" fillId="0" borderId="2" xfId="2" applyNumberFormat="1"/>
    <xf numFmtId="0" fontId="15" fillId="0" borderId="2" xfId="2" applyFont="1" applyAlignment="1">
      <alignment horizontal="left"/>
    </xf>
    <xf numFmtId="1" fontId="16" fillId="0" borderId="2" xfId="2" applyNumberFormat="1" applyFont="1"/>
    <xf numFmtId="21" fontId="1" fillId="0" borderId="2" xfId="2" applyNumberFormat="1" applyAlignment="1">
      <alignment horizontal="right"/>
    </xf>
    <xf numFmtId="2" fontId="17" fillId="0" borderId="2" xfId="2" applyNumberFormat="1" applyFont="1"/>
    <xf numFmtId="0" fontId="17" fillId="0" borderId="2" xfId="2" applyFont="1"/>
    <xf numFmtId="165" fontId="17" fillId="0" borderId="2" xfId="2" applyNumberFormat="1" applyFont="1"/>
    <xf numFmtId="165" fontId="17" fillId="0" borderId="2" xfId="3" applyNumberFormat="1" applyFont="1" applyAlignment="1">
      <alignment horizontal="center"/>
    </xf>
    <xf numFmtId="164" fontId="1" fillId="0" borderId="2" xfId="2" applyNumberFormat="1" applyAlignment="1">
      <alignment horizontal="center"/>
    </xf>
    <xf numFmtId="164" fontId="17" fillId="0" borderId="2" xfId="2" applyNumberFormat="1" applyFont="1" applyAlignment="1">
      <alignment horizontal="center"/>
    </xf>
    <xf numFmtId="20" fontId="17" fillId="0" borderId="2" xfId="2" applyNumberFormat="1" applyFont="1"/>
    <xf numFmtId="1" fontId="17" fillId="0" borderId="2" xfId="2" applyNumberFormat="1" applyFont="1"/>
    <xf numFmtId="0" fontId="16" fillId="0" borderId="2" xfId="2" applyFont="1"/>
    <xf numFmtId="0" fontId="18" fillId="0" borderId="2" xfId="2" applyFont="1"/>
    <xf numFmtId="1" fontId="11" fillId="0" borderId="2" xfId="2" applyNumberFormat="1" applyFont="1" applyAlignment="1">
      <alignment horizontal="left"/>
    </xf>
    <xf numFmtId="21" fontId="1" fillId="0" borderId="2" xfId="2" applyNumberFormat="1" applyAlignment="1">
      <alignment horizontal="left"/>
    </xf>
    <xf numFmtId="20" fontId="18" fillId="0" borderId="2" xfId="2" applyNumberFormat="1" applyFont="1"/>
    <xf numFmtId="20" fontId="19" fillId="0" borderId="2" xfId="2" applyNumberFormat="1" applyFont="1"/>
    <xf numFmtId="0" fontId="18" fillId="0" borderId="2" xfId="2" applyFont="1" applyAlignment="1">
      <alignment horizontal="center"/>
    </xf>
    <xf numFmtId="1" fontId="16" fillId="0" borderId="2" xfId="2" applyNumberFormat="1" applyFont="1" applyAlignment="1">
      <alignment horizontal="center"/>
    </xf>
    <xf numFmtId="1" fontId="11" fillId="0" borderId="2" xfId="2" applyNumberFormat="1" applyFont="1" applyAlignment="1">
      <alignment horizontal="center"/>
    </xf>
    <xf numFmtId="1" fontId="16" fillId="0" borderId="2" xfId="2" applyNumberFormat="1" applyFont="1" applyAlignment="1">
      <alignment horizontal="left"/>
    </xf>
    <xf numFmtId="20" fontId="16" fillId="0" borderId="2" xfId="2" applyNumberFormat="1" applyFont="1"/>
    <xf numFmtId="0" fontId="17" fillId="0" borderId="2" xfId="2" applyFont="1" applyAlignment="1">
      <alignment horizontal="center"/>
    </xf>
    <xf numFmtId="1" fontId="17" fillId="0" borderId="2" xfId="2" applyNumberFormat="1" applyFont="1" applyAlignment="1">
      <alignment horizontal="left"/>
    </xf>
    <xf numFmtId="1" fontId="17" fillId="0" borderId="2" xfId="2" applyNumberFormat="1" applyFont="1" applyAlignment="1">
      <alignment horizontal="right"/>
    </xf>
    <xf numFmtId="0" fontId="16" fillId="0" borderId="2" xfId="2" applyFont="1" applyAlignment="1">
      <alignment horizontal="center"/>
    </xf>
    <xf numFmtId="166" fontId="1" fillId="0" borderId="2" xfId="2" applyNumberFormat="1" applyAlignment="1">
      <alignment horizontal="right"/>
    </xf>
    <xf numFmtId="0" fontId="15" fillId="0" borderId="2" xfId="2" applyFont="1"/>
    <xf numFmtId="2" fontId="18" fillId="0" borderId="2" xfId="2" applyNumberFormat="1" applyFont="1"/>
    <xf numFmtId="2" fontId="19" fillId="0" borderId="2" xfId="2" applyNumberFormat="1" applyFont="1"/>
    <xf numFmtId="1" fontId="19" fillId="0" borderId="2" xfId="2" applyNumberFormat="1" applyFont="1"/>
    <xf numFmtId="167" fontId="18" fillId="0" borderId="2" xfId="2" applyNumberFormat="1" applyFont="1" applyAlignment="1">
      <alignment horizontal="left"/>
    </xf>
    <xf numFmtId="1" fontId="18" fillId="0" borderId="2" xfId="2" applyNumberFormat="1" applyFont="1"/>
    <xf numFmtId="1" fontId="18" fillId="0" borderId="2" xfId="2" applyNumberFormat="1" applyFont="1" applyAlignment="1">
      <alignment horizontal="right"/>
    </xf>
    <xf numFmtId="164" fontId="18" fillId="0" borderId="2" xfId="2" applyNumberFormat="1" applyFont="1" applyAlignment="1">
      <alignment horizontal="center"/>
    </xf>
    <xf numFmtId="2" fontId="20" fillId="0" borderId="2" xfId="2" applyNumberFormat="1" applyFont="1"/>
    <xf numFmtId="1" fontId="21" fillId="0" borderId="2" xfId="2" applyNumberFormat="1" applyFont="1" applyAlignment="1">
      <alignment horizontal="center"/>
    </xf>
    <xf numFmtId="2" fontId="17" fillId="0" borderId="2" xfId="3" applyNumberFormat="1" applyFont="1"/>
    <xf numFmtId="0" fontId="16" fillId="0" borderId="2" xfId="2" applyFont="1" applyAlignment="1">
      <alignment horizontal="left"/>
    </xf>
    <xf numFmtId="0" fontId="16" fillId="0" borderId="2" xfId="2" applyFont="1" applyAlignment="1">
      <alignment horizontal="right"/>
    </xf>
    <xf numFmtId="2" fontId="16" fillId="0" borderId="2" xfId="2" applyNumberFormat="1" applyFont="1"/>
    <xf numFmtId="165" fontId="16" fillId="0" borderId="2" xfId="2" applyNumberFormat="1" applyFont="1" applyAlignment="1">
      <alignment horizontal="center"/>
    </xf>
  </cellXfs>
  <cellStyles count="4">
    <cellStyle name="Normal" xfId="0" builtinId="0"/>
    <cellStyle name="Normal 2" xfId="2" xr:uid="{857028AF-8167-1046-BEC1-C3B9DCA2E72C}"/>
    <cellStyle name="Per cent" xfId="1" builtinId="5"/>
    <cellStyle name="Per cent 2" xfId="3" xr:uid="{15ACA1F2-A678-DC4A-B17A-11FC5C66AEB2}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3B05-3D9F-3448-B2E2-BE0A30DE1F8F}">
  <dimension ref="A1:K4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:I407"/>
    </sheetView>
  </sheetViews>
  <sheetFormatPr baseColWidth="10" defaultRowHeight="16"/>
  <cols>
    <col min="1" max="1" width="10.83203125" style="43"/>
    <col min="2" max="10" width="10.83203125" style="30"/>
    <col min="11" max="11" width="11.6640625" style="30" bestFit="1" customWidth="1"/>
    <col min="12" max="16384" width="10.83203125" style="30"/>
  </cols>
  <sheetData>
    <row r="1" spans="1:11" s="45" customFormat="1">
      <c r="A1" s="46" t="s">
        <v>0</v>
      </c>
      <c r="B1" s="45" t="s">
        <v>234</v>
      </c>
      <c r="C1" s="45" t="s">
        <v>4</v>
      </c>
      <c r="D1" s="45" t="s">
        <v>644</v>
      </c>
      <c r="E1" s="45" t="s">
        <v>643</v>
      </c>
      <c r="F1" s="45" t="s">
        <v>642</v>
      </c>
      <c r="G1" s="45" t="s">
        <v>641</v>
      </c>
      <c r="H1" s="45" t="s">
        <v>640</v>
      </c>
      <c r="I1" s="45" t="s">
        <v>17</v>
      </c>
      <c r="J1" s="45" t="s">
        <v>18</v>
      </c>
      <c r="K1" s="45" t="s">
        <v>19</v>
      </c>
    </row>
    <row r="2" spans="1:11">
      <c r="A2" s="43" t="s">
        <v>639</v>
      </c>
      <c r="B2" s="30">
        <v>52.8</v>
      </c>
      <c r="C2" s="30" t="s">
        <v>251</v>
      </c>
      <c r="D2" s="30" t="s">
        <v>144</v>
      </c>
      <c r="E2" s="30" t="s">
        <v>486</v>
      </c>
      <c r="F2" s="30" t="s">
        <v>45</v>
      </c>
      <c r="G2" s="30" t="s">
        <v>297</v>
      </c>
      <c r="H2" s="30" t="s">
        <v>297</v>
      </c>
      <c r="I2" s="30" t="s">
        <v>30</v>
      </c>
      <c r="J2" s="30" t="s">
        <v>30</v>
      </c>
      <c r="K2" s="30" t="s">
        <v>30</v>
      </c>
    </row>
    <row r="3" spans="1:11">
      <c r="A3" s="43" t="s">
        <v>638</v>
      </c>
      <c r="B3" s="30">
        <v>50.7</v>
      </c>
      <c r="C3" s="30" t="s">
        <v>135</v>
      </c>
      <c r="D3" s="30" t="s">
        <v>144</v>
      </c>
      <c r="E3" s="30" t="s">
        <v>486</v>
      </c>
      <c r="F3" s="30" t="s">
        <v>45</v>
      </c>
      <c r="G3" s="30" t="s">
        <v>297</v>
      </c>
      <c r="H3" s="30" t="s">
        <v>297</v>
      </c>
      <c r="I3" s="30" t="s">
        <v>30</v>
      </c>
      <c r="J3" s="30" t="s">
        <v>30</v>
      </c>
      <c r="K3" s="30" t="s">
        <v>30</v>
      </c>
    </row>
    <row r="4" spans="1:11">
      <c r="A4" s="43" t="s">
        <v>637</v>
      </c>
      <c r="B4" s="30">
        <v>51.1</v>
      </c>
      <c r="C4" s="30" t="s">
        <v>135</v>
      </c>
      <c r="D4" s="30" t="s">
        <v>144</v>
      </c>
      <c r="E4" s="30" t="s">
        <v>486</v>
      </c>
      <c r="F4" s="30" t="s">
        <v>45</v>
      </c>
      <c r="G4" s="30" t="s">
        <v>297</v>
      </c>
      <c r="H4" s="30" t="s">
        <v>297</v>
      </c>
      <c r="I4" s="30" t="s">
        <v>30</v>
      </c>
      <c r="J4" s="30" t="s">
        <v>30</v>
      </c>
      <c r="K4" s="30" t="s">
        <v>30</v>
      </c>
    </row>
    <row r="5" spans="1:11">
      <c r="A5" s="43" t="s">
        <v>636</v>
      </c>
      <c r="B5" s="30">
        <v>52.9</v>
      </c>
      <c r="C5" s="30" t="s">
        <v>135</v>
      </c>
      <c r="D5" s="30" t="s">
        <v>144</v>
      </c>
      <c r="E5" s="30" t="s">
        <v>486</v>
      </c>
      <c r="F5" s="30" t="s">
        <v>45</v>
      </c>
      <c r="G5" s="30" t="s">
        <v>297</v>
      </c>
      <c r="H5" s="30" t="s">
        <v>297</v>
      </c>
      <c r="I5" s="30" t="s">
        <v>30</v>
      </c>
      <c r="J5" s="30" t="s">
        <v>30</v>
      </c>
      <c r="K5" s="30" t="s">
        <v>30</v>
      </c>
    </row>
    <row r="6" spans="1:11">
      <c r="A6" s="43" t="s">
        <v>635</v>
      </c>
      <c r="B6" s="30">
        <v>49.6</v>
      </c>
      <c r="C6" s="30" t="s">
        <v>251</v>
      </c>
      <c r="D6" s="30" t="s">
        <v>144</v>
      </c>
      <c r="E6" s="30" t="s">
        <v>486</v>
      </c>
      <c r="F6" s="30" t="s">
        <v>45</v>
      </c>
      <c r="G6" s="30" t="s">
        <v>297</v>
      </c>
      <c r="H6" s="30" t="s">
        <v>297</v>
      </c>
      <c r="I6" s="30" t="s">
        <v>30</v>
      </c>
      <c r="J6" s="30" t="s">
        <v>30</v>
      </c>
      <c r="K6" s="30" t="s">
        <v>30</v>
      </c>
    </row>
    <row r="7" spans="1:11">
      <c r="A7" s="43" t="s">
        <v>634</v>
      </c>
      <c r="B7" s="30">
        <v>53</v>
      </c>
      <c r="C7" s="30" t="s">
        <v>135</v>
      </c>
      <c r="D7" s="30" t="s">
        <v>144</v>
      </c>
      <c r="E7" s="30" t="s">
        <v>486</v>
      </c>
      <c r="F7" s="30" t="s">
        <v>45</v>
      </c>
      <c r="G7" s="30" t="s">
        <v>297</v>
      </c>
      <c r="H7" s="30" t="s">
        <v>297</v>
      </c>
      <c r="I7" s="30" t="s">
        <v>30</v>
      </c>
      <c r="J7" s="30" t="s">
        <v>30</v>
      </c>
      <c r="K7" s="30" t="s">
        <v>30</v>
      </c>
    </row>
    <row r="8" spans="1:11">
      <c r="A8" s="43" t="s">
        <v>633</v>
      </c>
      <c r="B8" s="30">
        <v>54.1</v>
      </c>
      <c r="C8" s="30" t="s">
        <v>135</v>
      </c>
      <c r="D8" s="30" t="s">
        <v>144</v>
      </c>
      <c r="E8" s="30" t="s">
        <v>486</v>
      </c>
      <c r="F8" s="30" t="s">
        <v>45</v>
      </c>
      <c r="G8" s="30" t="s">
        <v>297</v>
      </c>
      <c r="H8" s="30" t="s">
        <v>297</v>
      </c>
      <c r="I8" s="30" t="s">
        <v>30</v>
      </c>
      <c r="J8" s="30" t="s">
        <v>30</v>
      </c>
      <c r="K8" s="30" t="s">
        <v>30</v>
      </c>
    </row>
    <row r="9" spans="1:11">
      <c r="A9" s="43">
        <v>15082001</v>
      </c>
      <c r="B9" s="30">
        <v>60</v>
      </c>
      <c r="C9" s="30" t="s">
        <v>135</v>
      </c>
      <c r="D9" s="30" t="s">
        <v>241</v>
      </c>
      <c r="E9" s="30" t="s">
        <v>486</v>
      </c>
      <c r="F9" s="30" t="s">
        <v>45</v>
      </c>
      <c r="G9" s="30" t="s">
        <v>297</v>
      </c>
      <c r="H9" s="30" t="s">
        <v>297</v>
      </c>
      <c r="I9" s="30" t="s">
        <v>30</v>
      </c>
      <c r="J9" s="30" t="s">
        <v>30</v>
      </c>
      <c r="K9" s="30" t="s">
        <v>30</v>
      </c>
    </row>
    <row r="10" spans="1:11">
      <c r="A10" s="43">
        <v>15082103</v>
      </c>
      <c r="B10" s="30">
        <v>57.1</v>
      </c>
      <c r="C10" s="30" t="s">
        <v>135</v>
      </c>
      <c r="D10" s="30" t="s">
        <v>241</v>
      </c>
      <c r="E10" s="30" t="s">
        <v>486</v>
      </c>
      <c r="F10" s="30" t="s">
        <v>45</v>
      </c>
      <c r="G10" s="30" t="s">
        <v>297</v>
      </c>
      <c r="H10" s="30" t="s">
        <v>297</v>
      </c>
      <c r="I10" s="30" t="s">
        <v>30</v>
      </c>
      <c r="J10" s="30" t="s">
        <v>30</v>
      </c>
      <c r="K10" s="30" t="s">
        <v>30</v>
      </c>
    </row>
    <row r="11" spans="1:11">
      <c r="A11" s="43">
        <v>15082501</v>
      </c>
      <c r="B11" s="30">
        <v>44.8</v>
      </c>
      <c r="C11" s="30" t="s">
        <v>251</v>
      </c>
      <c r="D11" s="30" t="s">
        <v>144</v>
      </c>
      <c r="E11" s="30" t="s">
        <v>486</v>
      </c>
      <c r="F11" s="30" t="s">
        <v>330</v>
      </c>
      <c r="G11" s="30" t="s">
        <v>297</v>
      </c>
      <c r="H11" s="30" t="s">
        <v>297</v>
      </c>
      <c r="I11" s="30" t="s">
        <v>30</v>
      </c>
      <c r="J11" s="30" t="s">
        <v>30</v>
      </c>
      <c r="K11" s="30" t="s">
        <v>30</v>
      </c>
    </row>
    <row r="12" spans="1:11">
      <c r="A12" s="43">
        <v>15082502</v>
      </c>
      <c r="B12" s="30">
        <v>52</v>
      </c>
      <c r="C12" s="30" t="s">
        <v>135</v>
      </c>
      <c r="D12" s="30" t="s">
        <v>144</v>
      </c>
      <c r="E12" s="30" t="s">
        <v>486</v>
      </c>
      <c r="F12" s="30" t="s">
        <v>45</v>
      </c>
      <c r="G12" s="30" t="s">
        <v>297</v>
      </c>
      <c r="H12" s="30" t="s">
        <v>297</v>
      </c>
      <c r="I12" s="30" t="s">
        <v>30</v>
      </c>
      <c r="J12" s="30" t="s">
        <v>30</v>
      </c>
      <c r="K12" s="30" t="s">
        <v>30</v>
      </c>
    </row>
    <row r="13" spans="1:11">
      <c r="A13" s="43">
        <v>15082601</v>
      </c>
      <c r="B13" s="30">
        <v>51.8</v>
      </c>
      <c r="C13" s="30" t="s">
        <v>251</v>
      </c>
      <c r="D13" s="30" t="s">
        <v>144</v>
      </c>
      <c r="E13" s="30" t="s">
        <v>486</v>
      </c>
      <c r="F13" s="30" t="s">
        <v>45</v>
      </c>
      <c r="G13" s="30" t="s">
        <v>297</v>
      </c>
      <c r="H13" s="30" t="s">
        <v>297</v>
      </c>
      <c r="I13" s="30" t="s">
        <v>30</v>
      </c>
      <c r="J13" s="30" t="s">
        <v>30</v>
      </c>
      <c r="K13" s="30" t="s">
        <v>30</v>
      </c>
    </row>
    <row r="14" spans="1:11">
      <c r="A14" s="43">
        <v>15082602</v>
      </c>
      <c r="B14" s="30">
        <v>52</v>
      </c>
      <c r="C14" s="30" t="s">
        <v>135</v>
      </c>
      <c r="D14" s="30" t="s">
        <v>144</v>
      </c>
      <c r="E14" s="30" t="s">
        <v>486</v>
      </c>
      <c r="F14" s="30" t="s">
        <v>45</v>
      </c>
      <c r="G14" s="30" t="s">
        <v>297</v>
      </c>
      <c r="H14" s="30" t="s">
        <v>297</v>
      </c>
      <c r="I14" s="30" t="s">
        <v>30</v>
      </c>
      <c r="J14" s="30" t="s">
        <v>30</v>
      </c>
      <c r="K14" s="30" t="s">
        <v>30</v>
      </c>
    </row>
    <row r="15" spans="1:11">
      <c r="A15" s="43">
        <v>15082603</v>
      </c>
      <c r="B15" s="30">
        <v>52.5</v>
      </c>
      <c r="C15" s="30" t="s">
        <v>135</v>
      </c>
      <c r="D15" s="30" t="s">
        <v>144</v>
      </c>
      <c r="E15" s="30" t="s">
        <v>486</v>
      </c>
      <c r="F15" s="30" t="s">
        <v>45</v>
      </c>
      <c r="G15" s="30" t="s">
        <v>297</v>
      </c>
      <c r="H15" s="30" t="s">
        <v>297</v>
      </c>
      <c r="I15" s="30" t="s">
        <v>30</v>
      </c>
      <c r="J15" s="30" t="s">
        <v>30</v>
      </c>
      <c r="K15" s="30" t="s">
        <v>30</v>
      </c>
    </row>
    <row r="16" spans="1:11">
      <c r="A16" s="43">
        <v>15082604</v>
      </c>
      <c r="B16" s="30">
        <v>52.4</v>
      </c>
      <c r="C16" s="30" t="s">
        <v>135</v>
      </c>
      <c r="D16" s="30" t="s">
        <v>144</v>
      </c>
      <c r="E16" s="30" t="s">
        <v>486</v>
      </c>
      <c r="F16" s="30" t="s">
        <v>45</v>
      </c>
      <c r="G16" s="30" t="s">
        <v>297</v>
      </c>
      <c r="H16" s="30" t="s">
        <v>297</v>
      </c>
      <c r="I16" s="30" t="s">
        <v>30</v>
      </c>
      <c r="J16" s="30" t="s">
        <v>30</v>
      </c>
      <c r="K16" s="30" t="s">
        <v>30</v>
      </c>
    </row>
    <row r="17" spans="1:11">
      <c r="A17" s="43">
        <v>15082701</v>
      </c>
      <c r="B17" s="30">
        <v>53.5</v>
      </c>
      <c r="C17" s="30" t="s">
        <v>251</v>
      </c>
      <c r="D17" s="30" t="s">
        <v>144</v>
      </c>
      <c r="E17" s="30" t="s">
        <v>486</v>
      </c>
      <c r="F17" s="30" t="s">
        <v>45</v>
      </c>
      <c r="G17" s="30" t="s">
        <v>297</v>
      </c>
      <c r="H17" s="30" t="s">
        <v>297</v>
      </c>
      <c r="I17" s="30" t="s">
        <v>30</v>
      </c>
      <c r="J17" s="30" t="s">
        <v>30</v>
      </c>
      <c r="K17" s="30" t="s">
        <v>30</v>
      </c>
    </row>
    <row r="18" spans="1:11">
      <c r="A18" s="43">
        <v>15082702</v>
      </c>
      <c r="B18" s="30">
        <v>53.5</v>
      </c>
      <c r="C18" s="30" t="s">
        <v>135</v>
      </c>
      <c r="D18" s="30" t="s">
        <v>144</v>
      </c>
      <c r="E18" s="30" t="s">
        <v>486</v>
      </c>
      <c r="F18" s="30" t="s">
        <v>45</v>
      </c>
      <c r="G18" s="30" t="s">
        <v>297</v>
      </c>
      <c r="H18" s="30" t="s">
        <v>297</v>
      </c>
      <c r="I18" s="30" t="s">
        <v>30</v>
      </c>
      <c r="J18" s="30" t="s">
        <v>30</v>
      </c>
      <c r="K18" s="30" t="s">
        <v>30</v>
      </c>
    </row>
    <row r="19" spans="1:11">
      <c r="A19" s="43">
        <v>15082703</v>
      </c>
      <c r="B19" s="30">
        <v>53.3</v>
      </c>
      <c r="C19" s="30" t="s">
        <v>251</v>
      </c>
      <c r="D19" s="30" t="s">
        <v>144</v>
      </c>
      <c r="E19" s="30" t="s">
        <v>486</v>
      </c>
      <c r="F19" s="30" t="s">
        <v>45</v>
      </c>
      <c r="G19" s="30" t="s">
        <v>297</v>
      </c>
      <c r="H19" s="30" t="s">
        <v>297</v>
      </c>
      <c r="I19" s="30" t="s">
        <v>30</v>
      </c>
      <c r="J19" s="30" t="s">
        <v>30</v>
      </c>
      <c r="K19" s="30" t="s">
        <v>30</v>
      </c>
    </row>
    <row r="20" spans="1:11">
      <c r="A20" s="43">
        <v>15082704</v>
      </c>
      <c r="B20" s="30">
        <v>54.7</v>
      </c>
      <c r="C20" s="30" t="s">
        <v>251</v>
      </c>
      <c r="D20" s="30" t="s">
        <v>144</v>
      </c>
      <c r="E20" s="30" t="s">
        <v>486</v>
      </c>
      <c r="F20" s="30" t="s">
        <v>45</v>
      </c>
      <c r="G20" s="30" t="s">
        <v>297</v>
      </c>
      <c r="H20" s="30" t="s">
        <v>297</v>
      </c>
      <c r="I20" s="30" t="s">
        <v>30</v>
      </c>
      <c r="J20" s="30" t="s">
        <v>30</v>
      </c>
      <c r="K20" s="30" t="s">
        <v>30</v>
      </c>
    </row>
    <row r="21" spans="1:11">
      <c r="A21" s="43">
        <v>15082805</v>
      </c>
      <c r="B21" s="30">
        <v>58.5</v>
      </c>
      <c r="C21" s="30" t="s">
        <v>135</v>
      </c>
      <c r="D21" s="30" t="s">
        <v>241</v>
      </c>
      <c r="E21" s="30" t="s">
        <v>486</v>
      </c>
      <c r="F21" s="30" t="s">
        <v>45</v>
      </c>
      <c r="G21" s="30" t="s">
        <v>297</v>
      </c>
      <c r="H21" s="30" t="s">
        <v>297</v>
      </c>
      <c r="I21" s="30" t="s">
        <v>30</v>
      </c>
      <c r="J21" s="30" t="s">
        <v>30</v>
      </c>
      <c r="K21" s="30" t="s">
        <v>30</v>
      </c>
    </row>
    <row r="22" spans="1:11">
      <c r="A22" s="43">
        <v>15082806</v>
      </c>
      <c r="B22" s="30">
        <v>59.7</v>
      </c>
      <c r="C22" s="30" t="s">
        <v>135</v>
      </c>
      <c r="D22" s="30" t="s">
        <v>241</v>
      </c>
      <c r="E22" s="30" t="s">
        <v>486</v>
      </c>
      <c r="F22" s="30" t="s">
        <v>45</v>
      </c>
      <c r="G22" s="30" t="s">
        <v>297</v>
      </c>
      <c r="H22" s="30" t="s">
        <v>297</v>
      </c>
      <c r="I22" s="30" t="s">
        <v>30</v>
      </c>
      <c r="J22" s="30" t="s">
        <v>30</v>
      </c>
      <c r="K22" s="30" t="s">
        <v>30</v>
      </c>
    </row>
    <row r="23" spans="1:11">
      <c r="A23" s="43">
        <v>15083101</v>
      </c>
      <c r="B23" s="30">
        <v>55.9</v>
      </c>
      <c r="C23" s="30" t="s">
        <v>135</v>
      </c>
      <c r="D23" s="30" t="s">
        <v>241</v>
      </c>
      <c r="E23" s="30" t="s">
        <v>486</v>
      </c>
      <c r="F23" s="30" t="s">
        <v>45</v>
      </c>
      <c r="G23" s="30" t="s">
        <v>297</v>
      </c>
      <c r="H23" s="30" t="s">
        <v>297</v>
      </c>
      <c r="I23" s="30" t="s">
        <v>30</v>
      </c>
      <c r="J23" s="30" t="s">
        <v>30</v>
      </c>
      <c r="K23" s="30" t="s">
        <v>30</v>
      </c>
    </row>
    <row r="24" spans="1:11">
      <c r="A24" s="43">
        <v>15090101</v>
      </c>
      <c r="B24" s="30">
        <v>51.53</v>
      </c>
      <c r="C24" s="30" t="s">
        <v>251</v>
      </c>
      <c r="D24" s="30" t="s">
        <v>144</v>
      </c>
      <c r="E24" s="30" t="s">
        <v>486</v>
      </c>
      <c r="F24" s="30" t="s">
        <v>45</v>
      </c>
      <c r="G24" s="30" t="s">
        <v>297</v>
      </c>
      <c r="H24" s="30" t="s">
        <v>297</v>
      </c>
      <c r="I24" s="30" t="s">
        <v>30</v>
      </c>
      <c r="J24" s="30" t="s">
        <v>30</v>
      </c>
      <c r="K24" s="30" t="s">
        <v>30</v>
      </c>
    </row>
    <row r="25" spans="1:11">
      <c r="A25" s="43">
        <v>15090102</v>
      </c>
      <c r="B25" s="30">
        <v>53.75</v>
      </c>
      <c r="C25" s="30" t="s">
        <v>135</v>
      </c>
      <c r="D25" s="30" t="s">
        <v>144</v>
      </c>
      <c r="E25" s="30" t="s">
        <v>486</v>
      </c>
      <c r="F25" s="30" t="s">
        <v>45</v>
      </c>
      <c r="G25" s="30" t="s">
        <v>297</v>
      </c>
      <c r="H25" s="30" t="s">
        <v>297</v>
      </c>
      <c r="I25" s="30" t="s">
        <v>30</v>
      </c>
      <c r="J25" s="30" t="s">
        <v>30</v>
      </c>
      <c r="K25" s="30" t="s">
        <v>30</v>
      </c>
    </row>
    <row r="26" spans="1:11">
      <c r="A26" s="43">
        <v>15090701</v>
      </c>
      <c r="B26" s="30">
        <v>53.1</v>
      </c>
      <c r="C26" s="30" t="s">
        <v>135</v>
      </c>
      <c r="D26" s="30" t="s">
        <v>144</v>
      </c>
      <c r="E26" s="30" t="s">
        <v>486</v>
      </c>
      <c r="F26" s="30" t="s">
        <v>45</v>
      </c>
      <c r="G26" s="30" t="s">
        <v>297</v>
      </c>
      <c r="H26" s="30" t="s">
        <v>297</v>
      </c>
      <c r="I26" s="30" t="s">
        <v>30</v>
      </c>
      <c r="J26" s="30" t="s">
        <v>30</v>
      </c>
      <c r="K26" s="30" t="s">
        <v>30</v>
      </c>
    </row>
    <row r="27" spans="1:11">
      <c r="A27" s="43">
        <v>15090702</v>
      </c>
      <c r="B27" s="30">
        <v>54.1</v>
      </c>
      <c r="C27" s="30" t="s">
        <v>135</v>
      </c>
      <c r="D27" s="30" t="s">
        <v>144</v>
      </c>
      <c r="E27" s="30" t="s">
        <v>486</v>
      </c>
      <c r="F27" s="30" t="s">
        <v>45</v>
      </c>
      <c r="G27" s="30" t="s">
        <v>297</v>
      </c>
      <c r="H27" s="30" t="s">
        <v>297</v>
      </c>
      <c r="I27" s="30" t="s">
        <v>30</v>
      </c>
      <c r="J27" s="30" t="s">
        <v>30</v>
      </c>
      <c r="K27" s="30" t="s">
        <v>30</v>
      </c>
    </row>
    <row r="28" spans="1:11">
      <c r="A28" s="43">
        <v>15090703</v>
      </c>
      <c r="B28" s="30">
        <v>58.1</v>
      </c>
      <c r="C28" s="30" t="s">
        <v>135</v>
      </c>
      <c r="D28" s="30" t="s">
        <v>241</v>
      </c>
      <c r="E28" s="30" t="s">
        <v>486</v>
      </c>
      <c r="F28" s="30" t="s">
        <v>45</v>
      </c>
      <c r="G28" s="30" t="s">
        <v>297</v>
      </c>
      <c r="H28" s="30" t="s">
        <v>297</v>
      </c>
      <c r="I28" s="30" t="s">
        <v>30</v>
      </c>
      <c r="J28" s="30" t="s">
        <v>30</v>
      </c>
      <c r="K28" s="30" t="s">
        <v>30</v>
      </c>
    </row>
    <row r="29" spans="1:11">
      <c r="A29" s="43">
        <v>15090704</v>
      </c>
      <c r="B29" s="30">
        <v>57.5</v>
      </c>
      <c r="C29" s="30" t="s">
        <v>135</v>
      </c>
      <c r="D29" s="30" t="s">
        <v>241</v>
      </c>
      <c r="E29" s="30" t="s">
        <v>486</v>
      </c>
      <c r="F29" s="30" t="s">
        <v>45</v>
      </c>
      <c r="G29" s="30" t="s">
        <v>297</v>
      </c>
      <c r="H29" s="30" t="s">
        <v>297</v>
      </c>
      <c r="I29" s="30" t="s">
        <v>30</v>
      </c>
      <c r="J29" s="30" t="s">
        <v>30</v>
      </c>
      <c r="K29" s="30" t="s">
        <v>30</v>
      </c>
    </row>
    <row r="30" spans="1:11">
      <c r="A30" s="43" t="s">
        <v>632</v>
      </c>
      <c r="B30" s="30">
        <v>50.8</v>
      </c>
      <c r="C30" s="30" t="s">
        <v>135</v>
      </c>
      <c r="D30" s="30" t="s">
        <v>144</v>
      </c>
      <c r="E30" s="30" t="s">
        <v>486</v>
      </c>
      <c r="F30" s="30" t="s">
        <v>45</v>
      </c>
      <c r="G30" s="30" t="s">
        <v>297</v>
      </c>
      <c r="H30" s="30" t="s">
        <v>297</v>
      </c>
      <c r="I30" s="30" t="s">
        <v>30</v>
      </c>
      <c r="J30" s="30" t="s">
        <v>30</v>
      </c>
      <c r="K30" s="30" t="s">
        <v>30</v>
      </c>
    </row>
    <row r="31" spans="1:11">
      <c r="A31" s="43">
        <v>15121605</v>
      </c>
      <c r="B31" s="30">
        <v>51.3</v>
      </c>
      <c r="C31" s="30" t="s">
        <v>251</v>
      </c>
      <c r="D31" s="30" t="s">
        <v>144</v>
      </c>
      <c r="E31" s="30" t="s">
        <v>486</v>
      </c>
      <c r="F31" s="30" t="s">
        <v>45</v>
      </c>
      <c r="G31" s="30" t="s">
        <v>297</v>
      </c>
      <c r="H31" s="30" t="s">
        <v>297</v>
      </c>
      <c r="I31" s="30" t="s">
        <v>30</v>
      </c>
      <c r="J31" s="30" t="s">
        <v>30</v>
      </c>
      <c r="K31" s="30" t="s">
        <v>30</v>
      </c>
    </row>
    <row r="32" spans="1:11">
      <c r="A32" s="43" t="s">
        <v>631</v>
      </c>
      <c r="B32" s="30">
        <v>52.7</v>
      </c>
      <c r="C32" s="30" t="s">
        <v>251</v>
      </c>
      <c r="D32" s="30" t="s">
        <v>144</v>
      </c>
      <c r="E32" s="30" t="s">
        <v>486</v>
      </c>
      <c r="F32" s="30" t="s">
        <v>45</v>
      </c>
      <c r="G32" s="30" t="s">
        <v>297</v>
      </c>
      <c r="H32" s="30" t="s">
        <v>297</v>
      </c>
      <c r="I32" s="30" t="s">
        <v>30</v>
      </c>
      <c r="J32" s="30" t="s">
        <v>30</v>
      </c>
      <c r="K32" s="30" t="s">
        <v>30</v>
      </c>
    </row>
    <row r="33" spans="1:11">
      <c r="A33" s="43" t="s">
        <v>630</v>
      </c>
      <c r="B33" s="30">
        <v>54.2</v>
      </c>
      <c r="C33" s="30" t="s">
        <v>251</v>
      </c>
      <c r="D33" s="30" t="s">
        <v>144</v>
      </c>
      <c r="E33" s="30" t="s">
        <v>486</v>
      </c>
      <c r="F33" s="30" t="s">
        <v>45</v>
      </c>
      <c r="G33" s="30" t="s">
        <v>297</v>
      </c>
      <c r="H33" s="30" t="s">
        <v>297</v>
      </c>
      <c r="I33" s="30" t="s">
        <v>30</v>
      </c>
      <c r="J33" s="30" t="s">
        <v>30</v>
      </c>
      <c r="K33" s="30" t="s">
        <v>30</v>
      </c>
    </row>
    <row r="34" spans="1:11">
      <c r="A34" s="43" t="s">
        <v>629</v>
      </c>
      <c r="B34" s="30">
        <v>53.9</v>
      </c>
      <c r="C34" s="30" t="s">
        <v>135</v>
      </c>
      <c r="D34" s="30" t="s">
        <v>144</v>
      </c>
      <c r="E34" s="30" t="s">
        <v>486</v>
      </c>
      <c r="F34" s="30" t="s">
        <v>45</v>
      </c>
      <c r="G34" s="30" t="s">
        <v>297</v>
      </c>
      <c r="H34" s="30" t="s">
        <v>297</v>
      </c>
      <c r="I34" s="30" t="s">
        <v>30</v>
      </c>
      <c r="J34" s="30" t="s">
        <v>30</v>
      </c>
      <c r="K34" s="30" t="s">
        <v>30</v>
      </c>
    </row>
    <row r="35" spans="1:11">
      <c r="A35" s="43" t="s">
        <v>628</v>
      </c>
      <c r="B35" s="30">
        <v>52.3</v>
      </c>
      <c r="C35" s="30" t="s">
        <v>251</v>
      </c>
      <c r="D35" s="30" t="s">
        <v>144</v>
      </c>
      <c r="E35" s="30" t="s">
        <v>486</v>
      </c>
      <c r="F35" s="30" t="s">
        <v>45</v>
      </c>
      <c r="G35" s="30" t="s">
        <v>297</v>
      </c>
      <c r="H35" s="30" t="s">
        <v>297</v>
      </c>
      <c r="I35" s="30" t="s">
        <v>30</v>
      </c>
      <c r="J35" s="30" t="s">
        <v>30</v>
      </c>
      <c r="K35" s="30" t="s">
        <v>30</v>
      </c>
    </row>
    <row r="36" spans="1:11">
      <c r="A36" s="43" t="s">
        <v>627</v>
      </c>
      <c r="B36" s="30">
        <v>54.1</v>
      </c>
      <c r="C36" s="30" t="s">
        <v>135</v>
      </c>
      <c r="D36" s="30" t="s">
        <v>144</v>
      </c>
      <c r="E36" s="30" t="s">
        <v>486</v>
      </c>
      <c r="F36" s="30" t="s">
        <v>45</v>
      </c>
      <c r="G36" s="30" t="s">
        <v>297</v>
      </c>
      <c r="H36" s="30" t="s">
        <v>297</v>
      </c>
      <c r="I36" s="30" t="s">
        <v>30</v>
      </c>
      <c r="J36" s="30" t="s">
        <v>30</v>
      </c>
      <c r="K36" s="30" t="s">
        <v>30</v>
      </c>
    </row>
    <row r="37" spans="1:11">
      <c r="A37" s="43" t="s">
        <v>626</v>
      </c>
      <c r="B37" s="30">
        <v>52.3</v>
      </c>
      <c r="C37" s="30" t="s">
        <v>251</v>
      </c>
      <c r="D37" s="30" t="s">
        <v>144</v>
      </c>
      <c r="E37" s="30" t="s">
        <v>486</v>
      </c>
      <c r="F37" s="30" t="s">
        <v>45</v>
      </c>
      <c r="G37" s="30" t="s">
        <v>297</v>
      </c>
      <c r="H37" s="30" t="s">
        <v>297</v>
      </c>
      <c r="I37" s="30" t="s">
        <v>30</v>
      </c>
      <c r="J37" s="30" t="s">
        <v>30</v>
      </c>
      <c r="K37" s="30" t="s">
        <v>30</v>
      </c>
    </row>
    <row r="38" spans="1:11">
      <c r="A38" s="43" t="s">
        <v>625</v>
      </c>
      <c r="B38" s="30">
        <v>52.8</v>
      </c>
      <c r="C38" s="30" t="s">
        <v>251</v>
      </c>
      <c r="D38" s="30" t="s">
        <v>144</v>
      </c>
      <c r="E38" s="30" t="s">
        <v>486</v>
      </c>
      <c r="F38" s="30" t="s">
        <v>45</v>
      </c>
      <c r="G38" s="30" t="s">
        <v>297</v>
      </c>
      <c r="H38" s="30" t="s">
        <v>297</v>
      </c>
      <c r="I38" s="30" t="s">
        <v>30</v>
      </c>
      <c r="J38" s="30" t="s">
        <v>30</v>
      </c>
      <c r="K38" s="30" t="s">
        <v>30</v>
      </c>
    </row>
    <row r="39" spans="1:11">
      <c r="A39" s="43" t="s">
        <v>624</v>
      </c>
      <c r="B39" s="30">
        <v>53.8</v>
      </c>
      <c r="C39" s="30" t="s">
        <v>251</v>
      </c>
      <c r="D39" s="30" t="s">
        <v>144</v>
      </c>
      <c r="E39" s="30" t="s">
        <v>486</v>
      </c>
      <c r="F39" s="30" t="s">
        <v>45</v>
      </c>
      <c r="G39" s="30" t="s">
        <v>297</v>
      </c>
      <c r="H39" s="30" t="s">
        <v>297</v>
      </c>
      <c r="I39" s="30" t="s">
        <v>30</v>
      </c>
      <c r="J39" s="30" t="s">
        <v>30</v>
      </c>
      <c r="K39" s="30" t="s">
        <v>30</v>
      </c>
    </row>
    <row r="40" spans="1:11">
      <c r="A40" s="43" t="s">
        <v>623</v>
      </c>
      <c r="B40" s="30">
        <v>51.9</v>
      </c>
      <c r="C40" s="30" t="s">
        <v>251</v>
      </c>
      <c r="D40" s="30" t="s">
        <v>144</v>
      </c>
      <c r="E40" s="30" t="s">
        <v>486</v>
      </c>
      <c r="F40" s="30" t="s">
        <v>330</v>
      </c>
      <c r="G40" s="30" t="s">
        <v>297</v>
      </c>
      <c r="H40" s="30" t="s">
        <v>297</v>
      </c>
      <c r="I40" s="30">
        <v>59.5</v>
      </c>
      <c r="J40" s="30">
        <v>34.200000000000003</v>
      </c>
      <c r="K40" s="30">
        <v>1.74</v>
      </c>
    </row>
    <row r="41" spans="1:11">
      <c r="A41" s="43" t="s">
        <v>622</v>
      </c>
      <c r="B41" s="30">
        <v>54.2</v>
      </c>
      <c r="C41" s="30" t="s">
        <v>135</v>
      </c>
      <c r="D41" s="30" t="s">
        <v>144</v>
      </c>
      <c r="E41" s="30" t="s">
        <v>486</v>
      </c>
      <c r="F41" s="30" t="s">
        <v>45</v>
      </c>
      <c r="G41" s="30" t="s">
        <v>297</v>
      </c>
      <c r="H41" s="30" t="s">
        <v>297</v>
      </c>
      <c r="I41" s="30" t="s">
        <v>30</v>
      </c>
      <c r="J41" s="30" t="s">
        <v>30</v>
      </c>
      <c r="K41" s="30" t="s">
        <v>30</v>
      </c>
    </row>
    <row r="42" spans="1:11">
      <c r="A42" s="43" t="s">
        <v>621</v>
      </c>
      <c r="B42" s="30">
        <v>53.6</v>
      </c>
      <c r="C42" s="30" t="s">
        <v>135</v>
      </c>
      <c r="D42" s="30" t="s">
        <v>144</v>
      </c>
      <c r="E42" s="30" t="s">
        <v>486</v>
      </c>
      <c r="F42" s="30" t="s">
        <v>45</v>
      </c>
      <c r="G42" s="30" t="s">
        <v>297</v>
      </c>
      <c r="H42" s="30" t="s">
        <v>297</v>
      </c>
      <c r="I42" s="30" t="s">
        <v>30</v>
      </c>
      <c r="J42" s="30" t="s">
        <v>30</v>
      </c>
      <c r="K42" s="30" t="s">
        <v>30</v>
      </c>
    </row>
    <row r="43" spans="1:11">
      <c r="A43" s="43" t="s">
        <v>620</v>
      </c>
      <c r="B43" s="30">
        <v>51</v>
      </c>
      <c r="C43" s="30" t="s">
        <v>135</v>
      </c>
      <c r="D43" s="30" t="s">
        <v>144</v>
      </c>
      <c r="E43" s="30" t="s">
        <v>486</v>
      </c>
      <c r="F43" s="30" t="s">
        <v>45</v>
      </c>
      <c r="G43" s="30" t="s">
        <v>297</v>
      </c>
      <c r="H43" s="30" t="s">
        <v>297</v>
      </c>
      <c r="I43" s="30" t="s">
        <v>30</v>
      </c>
      <c r="J43" s="30" t="s">
        <v>30</v>
      </c>
      <c r="K43" s="30" t="s">
        <v>30</v>
      </c>
    </row>
    <row r="44" spans="1:11">
      <c r="A44" s="43" t="s">
        <v>619</v>
      </c>
      <c r="B44" s="30">
        <v>50.2</v>
      </c>
      <c r="C44" s="30" t="s">
        <v>251</v>
      </c>
      <c r="D44" s="30" t="s">
        <v>144</v>
      </c>
      <c r="E44" s="30" t="s">
        <v>486</v>
      </c>
      <c r="F44" s="30" t="s">
        <v>45</v>
      </c>
      <c r="G44" s="30" t="s">
        <v>297</v>
      </c>
      <c r="H44" s="30" t="s">
        <v>297</v>
      </c>
      <c r="I44" s="30" t="s">
        <v>30</v>
      </c>
      <c r="J44" s="30" t="s">
        <v>30</v>
      </c>
      <c r="K44" s="30" t="s">
        <v>30</v>
      </c>
    </row>
    <row r="45" spans="1:11">
      <c r="A45" s="43" t="s">
        <v>618</v>
      </c>
      <c r="B45" s="30">
        <v>54.3</v>
      </c>
      <c r="C45" s="30" t="s">
        <v>135</v>
      </c>
      <c r="D45" s="30" t="s">
        <v>144</v>
      </c>
      <c r="E45" s="30" t="s">
        <v>486</v>
      </c>
      <c r="F45" s="30" t="s">
        <v>45</v>
      </c>
      <c r="G45" s="30" t="s">
        <v>297</v>
      </c>
      <c r="H45" s="30" t="s">
        <v>297</v>
      </c>
      <c r="I45" s="30" t="s">
        <v>30</v>
      </c>
      <c r="J45" s="30" t="s">
        <v>30</v>
      </c>
      <c r="K45" s="30" t="s">
        <v>30</v>
      </c>
    </row>
    <row r="46" spans="1:11">
      <c r="A46" s="43" t="s">
        <v>617</v>
      </c>
      <c r="B46" s="30">
        <v>53.5</v>
      </c>
      <c r="C46" s="30" t="s">
        <v>251</v>
      </c>
      <c r="D46" s="30" t="s">
        <v>144</v>
      </c>
      <c r="E46" s="30" t="s">
        <v>486</v>
      </c>
      <c r="F46" s="30" t="s">
        <v>45</v>
      </c>
      <c r="G46" s="30" t="s">
        <v>297</v>
      </c>
      <c r="H46" s="30" t="s">
        <v>297</v>
      </c>
      <c r="I46" s="30" t="s">
        <v>30</v>
      </c>
      <c r="J46" s="30" t="s">
        <v>30</v>
      </c>
      <c r="K46" s="30" t="s">
        <v>30</v>
      </c>
    </row>
    <row r="47" spans="1:11">
      <c r="A47" s="43" t="s">
        <v>616</v>
      </c>
      <c r="B47" s="30">
        <v>51</v>
      </c>
      <c r="C47" s="30" t="s">
        <v>251</v>
      </c>
      <c r="D47" s="30" t="s">
        <v>144</v>
      </c>
      <c r="E47" s="30" t="s">
        <v>486</v>
      </c>
      <c r="F47" s="30" t="s">
        <v>45</v>
      </c>
      <c r="G47" s="30" t="s">
        <v>297</v>
      </c>
      <c r="H47" s="30" t="s">
        <v>297</v>
      </c>
      <c r="I47" s="30" t="s">
        <v>30</v>
      </c>
      <c r="J47" s="30" t="s">
        <v>30</v>
      </c>
      <c r="K47" s="30" t="s">
        <v>30</v>
      </c>
    </row>
    <row r="48" spans="1:11">
      <c r="A48" s="43" t="s">
        <v>615</v>
      </c>
      <c r="B48" s="30">
        <v>53.8</v>
      </c>
      <c r="C48" s="30" t="s">
        <v>135</v>
      </c>
      <c r="D48" s="30" t="s">
        <v>144</v>
      </c>
      <c r="E48" s="30" t="s">
        <v>486</v>
      </c>
      <c r="F48" s="30" t="s">
        <v>45</v>
      </c>
      <c r="G48" s="30" t="s">
        <v>297</v>
      </c>
      <c r="H48" s="30" t="s">
        <v>297</v>
      </c>
      <c r="I48" s="30" t="s">
        <v>30</v>
      </c>
      <c r="J48" s="30" t="s">
        <v>30</v>
      </c>
      <c r="K48" s="30" t="s">
        <v>30</v>
      </c>
    </row>
    <row r="49" spans="1:11">
      <c r="A49" s="43" t="s">
        <v>614</v>
      </c>
      <c r="B49" s="30">
        <v>53.9</v>
      </c>
      <c r="C49" s="30" t="s">
        <v>135</v>
      </c>
      <c r="D49" s="30" t="s">
        <v>144</v>
      </c>
      <c r="E49" s="30" t="s">
        <v>486</v>
      </c>
      <c r="F49" s="30" t="s">
        <v>45</v>
      </c>
      <c r="G49" s="30" t="s">
        <v>297</v>
      </c>
      <c r="H49" s="30" t="s">
        <v>297</v>
      </c>
      <c r="I49" s="30" t="s">
        <v>30</v>
      </c>
      <c r="J49" s="30" t="s">
        <v>30</v>
      </c>
      <c r="K49" s="30" t="s">
        <v>30</v>
      </c>
    </row>
    <row r="50" spans="1:11">
      <c r="A50" s="43" t="s">
        <v>613</v>
      </c>
      <c r="B50" s="30">
        <v>51.4</v>
      </c>
      <c r="C50" s="30" t="s">
        <v>135</v>
      </c>
      <c r="D50" s="30" t="s">
        <v>144</v>
      </c>
      <c r="E50" s="30" t="s">
        <v>486</v>
      </c>
      <c r="F50" s="30" t="s">
        <v>45</v>
      </c>
      <c r="G50" s="30" t="s">
        <v>297</v>
      </c>
      <c r="H50" s="30" t="s">
        <v>297</v>
      </c>
      <c r="I50" s="30" t="s">
        <v>30</v>
      </c>
      <c r="J50" s="30" t="s">
        <v>30</v>
      </c>
      <c r="K50" s="30" t="s">
        <v>30</v>
      </c>
    </row>
    <row r="51" spans="1:11">
      <c r="A51" s="43" t="s">
        <v>612</v>
      </c>
      <c r="B51" s="30">
        <v>50.5</v>
      </c>
      <c r="C51" s="30" t="s">
        <v>251</v>
      </c>
      <c r="D51" s="30" t="s">
        <v>144</v>
      </c>
      <c r="E51" s="30" t="s">
        <v>486</v>
      </c>
      <c r="F51" s="30" t="s">
        <v>45</v>
      </c>
      <c r="G51" s="30" t="s">
        <v>297</v>
      </c>
      <c r="H51" s="30" t="s">
        <v>297</v>
      </c>
      <c r="I51" s="30" t="s">
        <v>30</v>
      </c>
      <c r="J51" s="30" t="s">
        <v>30</v>
      </c>
      <c r="K51" s="30" t="s">
        <v>30</v>
      </c>
    </row>
    <row r="52" spans="1:11">
      <c r="A52" s="43" t="s">
        <v>611</v>
      </c>
      <c r="B52" s="30">
        <v>53</v>
      </c>
      <c r="C52" s="30" t="s">
        <v>251</v>
      </c>
      <c r="D52" s="30" t="s">
        <v>144</v>
      </c>
      <c r="E52" s="30" t="s">
        <v>486</v>
      </c>
      <c r="F52" s="30" t="s">
        <v>45</v>
      </c>
      <c r="G52" s="30" t="s">
        <v>297</v>
      </c>
      <c r="H52" s="30" t="s">
        <v>297</v>
      </c>
      <c r="I52" s="30" t="s">
        <v>30</v>
      </c>
      <c r="J52" s="30" t="s">
        <v>30</v>
      </c>
      <c r="K52" s="30" t="s">
        <v>30</v>
      </c>
    </row>
    <row r="53" spans="1:11">
      <c r="A53" s="43" t="s">
        <v>610</v>
      </c>
      <c r="B53" s="30">
        <v>51.2</v>
      </c>
      <c r="C53" s="30" t="s">
        <v>135</v>
      </c>
      <c r="D53" s="30" t="s">
        <v>144</v>
      </c>
      <c r="E53" s="30" t="s">
        <v>486</v>
      </c>
      <c r="F53" s="30" t="s">
        <v>45</v>
      </c>
      <c r="G53" s="30" t="s">
        <v>297</v>
      </c>
      <c r="H53" s="30" t="s">
        <v>297</v>
      </c>
      <c r="I53" s="30" t="s">
        <v>30</v>
      </c>
      <c r="J53" s="30" t="s">
        <v>30</v>
      </c>
      <c r="K53" s="30" t="s">
        <v>30</v>
      </c>
    </row>
    <row r="54" spans="1:11">
      <c r="A54" s="43" t="s">
        <v>609</v>
      </c>
      <c r="B54" s="30">
        <v>59</v>
      </c>
      <c r="C54" s="30" t="s">
        <v>135</v>
      </c>
      <c r="D54" s="30" t="s">
        <v>241</v>
      </c>
      <c r="E54" s="30" t="s">
        <v>486</v>
      </c>
      <c r="F54" s="30" t="s">
        <v>45</v>
      </c>
      <c r="G54" s="30" t="s">
        <v>297</v>
      </c>
      <c r="H54" s="30" t="s">
        <v>297</v>
      </c>
      <c r="I54" s="30" t="s">
        <v>30</v>
      </c>
      <c r="J54" s="30" t="s">
        <v>30</v>
      </c>
      <c r="K54" s="30" t="s">
        <v>30</v>
      </c>
    </row>
    <row r="55" spans="1:11">
      <c r="A55" s="43" t="s">
        <v>608</v>
      </c>
      <c r="B55" s="30">
        <v>59.4</v>
      </c>
      <c r="C55" s="30" t="s">
        <v>135</v>
      </c>
      <c r="D55" s="30" t="s">
        <v>241</v>
      </c>
      <c r="E55" s="30" t="s">
        <v>486</v>
      </c>
      <c r="F55" s="30" t="s">
        <v>45</v>
      </c>
      <c r="G55" s="30" t="s">
        <v>297</v>
      </c>
      <c r="H55" s="30" t="s">
        <v>297</v>
      </c>
      <c r="I55" s="30" t="s">
        <v>30</v>
      </c>
      <c r="J55" s="30" t="s">
        <v>30</v>
      </c>
      <c r="K55" s="30" t="s">
        <v>30</v>
      </c>
    </row>
    <row r="56" spans="1:11">
      <c r="A56" s="43" t="s">
        <v>607</v>
      </c>
      <c r="B56" s="30">
        <v>65.5</v>
      </c>
      <c r="C56" s="30" t="s">
        <v>135</v>
      </c>
      <c r="D56" s="30" t="s">
        <v>241</v>
      </c>
      <c r="E56" s="30" t="s">
        <v>486</v>
      </c>
      <c r="F56" s="30" t="s">
        <v>45</v>
      </c>
      <c r="G56" s="30" t="s">
        <v>297</v>
      </c>
      <c r="H56" s="30" t="s">
        <v>297</v>
      </c>
      <c r="I56" s="30" t="s">
        <v>30</v>
      </c>
      <c r="J56" s="30" t="s">
        <v>30</v>
      </c>
      <c r="K56" s="30" t="s">
        <v>30</v>
      </c>
    </row>
    <row r="57" spans="1:11">
      <c r="A57" s="43" t="s">
        <v>606</v>
      </c>
      <c r="B57" s="30">
        <v>58.2</v>
      </c>
      <c r="C57" s="30" t="s">
        <v>135</v>
      </c>
      <c r="D57" s="30" t="s">
        <v>241</v>
      </c>
      <c r="E57" s="30" t="s">
        <v>486</v>
      </c>
      <c r="F57" s="30" t="s">
        <v>45</v>
      </c>
      <c r="G57" s="30" t="s">
        <v>297</v>
      </c>
      <c r="H57" s="30" t="s">
        <v>297</v>
      </c>
      <c r="I57" s="30" t="s">
        <v>30</v>
      </c>
      <c r="J57" s="30" t="s">
        <v>30</v>
      </c>
      <c r="K57" s="30" t="s">
        <v>30</v>
      </c>
    </row>
    <row r="58" spans="1:11">
      <c r="A58" s="43" t="s">
        <v>605</v>
      </c>
      <c r="B58" s="30">
        <v>59.6</v>
      </c>
      <c r="C58" s="30" t="s">
        <v>135</v>
      </c>
      <c r="D58" s="30" t="s">
        <v>241</v>
      </c>
      <c r="E58" s="30" t="s">
        <v>486</v>
      </c>
      <c r="F58" s="30" t="s">
        <v>45</v>
      </c>
      <c r="G58" s="30" t="s">
        <v>297</v>
      </c>
      <c r="H58" s="30" t="s">
        <v>297</v>
      </c>
      <c r="I58" s="30" t="s">
        <v>30</v>
      </c>
      <c r="J58" s="30" t="s">
        <v>30</v>
      </c>
      <c r="K58" s="30" t="s">
        <v>30</v>
      </c>
    </row>
    <row r="59" spans="1:11">
      <c r="A59" s="43" t="s">
        <v>604</v>
      </c>
      <c r="B59" s="30">
        <v>58.8</v>
      </c>
      <c r="C59" s="30" t="s">
        <v>135</v>
      </c>
      <c r="D59" s="30" t="s">
        <v>241</v>
      </c>
      <c r="E59" s="30" t="s">
        <v>486</v>
      </c>
      <c r="F59" s="30" t="s">
        <v>45</v>
      </c>
      <c r="G59" s="30" t="s">
        <v>297</v>
      </c>
      <c r="H59" s="30" t="s">
        <v>297</v>
      </c>
      <c r="I59" s="30" t="s">
        <v>30</v>
      </c>
      <c r="J59" s="30" t="s">
        <v>30</v>
      </c>
      <c r="K59" s="30" t="s">
        <v>30</v>
      </c>
    </row>
    <row r="60" spans="1:11">
      <c r="A60" s="43" t="s">
        <v>603</v>
      </c>
      <c r="B60" s="30">
        <v>60.3</v>
      </c>
      <c r="C60" s="30" t="s">
        <v>135</v>
      </c>
      <c r="D60" s="30" t="s">
        <v>241</v>
      </c>
      <c r="E60" s="30" t="s">
        <v>486</v>
      </c>
      <c r="F60" s="30" t="s">
        <v>45</v>
      </c>
      <c r="G60" s="30" t="s">
        <v>297</v>
      </c>
      <c r="H60" s="30" t="s">
        <v>297</v>
      </c>
      <c r="I60" s="30" t="s">
        <v>30</v>
      </c>
      <c r="J60" s="30" t="s">
        <v>30</v>
      </c>
      <c r="K60" s="30" t="s">
        <v>30</v>
      </c>
    </row>
    <row r="61" spans="1:11">
      <c r="A61" s="43" t="s">
        <v>602</v>
      </c>
      <c r="B61" s="30">
        <v>56.5</v>
      </c>
      <c r="C61" s="30" t="s">
        <v>135</v>
      </c>
      <c r="D61" s="30" t="s">
        <v>241</v>
      </c>
      <c r="E61" s="30" t="s">
        <v>486</v>
      </c>
      <c r="F61" s="30" t="s">
        <v>45</v>
      </c>
      <c r="G61" s="30" t="s">
        <v>297</v>
      </c>
      <c r="H61" s="30" t="s">
        <v>297</v>
      </c>
      <c r="I61" s="30" t="s">
        <v>30</v>
      </c>
      <c r="J61" s="30" t="s">
        <v>30</v>
      </c>
      <c r="K61" s="30" t="s">
        <v>30</v>
      </c>
    </row>
    <row r="62" spans="1:11">
      <c r="A62" s="43" t="s">
        <v>601</v>
      </c>
      <c r="B62" s="30">
        <v>60.3</v>
      </c>
      <c r="C62" s="30" t="s">
        <v>135</v>
      </c>
      <c r="D62" s="30" t="s">
        <v>241</v>
      </c>
      <c r="E62" s="30" t="s">
        <v>486</v>
      </c>
      <c r="F62" s="30" t="s">
        <v>45</v>
      </c>
      <c r="G62" s="30" t="s">
        <v>297</v>
      </c>
      <c r="H62" s="30" t="s">
        <v>297</v>
      </c>
      <c r="I62" s="30" t="s">
        <v>30</v>
      </c>
      <c r="J62" s="30" t="s">
        <v>30</v>
      </c>
      <c r="K62" s="30" t="s">
        <v>30</v>
      </c>
    </row>
    <row r="63" spans="1:11">
      <c r="A63" s="43" t="s">
        <v>600</v>
      </c>
      <c r="B63" s="30">
        <v>59.5</v>
      </c>
      <c r="C63" s="30" t="s">
        <v>135</v>
      </c>
      <c r="D63" s="30" t="s">
        <v>241</v>
      </c>
      <c r="E63" s="30" t="s">
        <v>486</v>
      </c>
      <c r="F63" s="30" t="s">
        <v>45</v>
      </c>
      <c r="G63" s="30" t="s">
        <v>297</v>
      </c>
      <c r="H63" s="30" t="s">
        <v>297</v>
      </c>
      <c r="I63" s="30" t="s">
        <v>30</v>
      </c>
      <c r="J63" s="30" t="s">
        <v>30</v>
      </c>
      <c r="K63" s="30" t="s">
        <v>30</v>
      </c>
    </row>
    <row r="64" spans="1:11">
      <c r="A64" s="43" t="s">
        <v>599</v>
      </c>
      <c r="B64" s="30">
        <v>59.8</v>
      </c>
      <c r="C64" s="30" t="s">
        <v>135</v>
      </c>
      <c r="D64" s="30" t="s">
        <v>241</v>
      </c>
      <c r="E64" s="30" t="s">
        <v>486</v>
      </c>
      <c r="F64" s="30" t="s">
        <v>45</v>
      </c>
      <c r="G64" s="30" t="s">
        <v>297</v>
      </c>
      <c r="H64" s="30" t="s">
        <v>297</v>
      </c>
      <c r="I64" s="30" t="s">
        <v>30</v>
      </c>
      <c r="J64" s="30" t="s">
        <v>30</v>
      </c>
      <c r="K64" s="30" t="s">
        <v>30</v>
      </c>
    </row>
    <row r="65" spans="1:11">
      <c r="A65" s="43" t="s">
        <v>598</v>
      </c>
      <c r="B65" s="30">
        <v>53.4</v>
      </c>
      <c r="C65" s="30" t="s">
        <v>135</v>
      </c>
      <c r="D65" s="30" t="s">
        <v>144</v>
      </c>
      <c r="E65" s="30" t="s">
        <v>486</v>
      </c>
      <c r="F65" s="30" t="s">
        <v>45</v>
      </c>
      <c r="G65" s="30" t="s">
        <v>297</v>
      </c>
      <c r="H65" s="30" t="s">
        <v>297</v>
      </c>
      <c r="I65" s="30" t="s">
        <v>30</v>
      </c>
      <c r="J65" s="30" t="s">
        <v>30</v>
      </c>
      <c r="K65" s="30" t="s">
        <v>30</v>
      </c>
    </row>
    <row r="66" spans="1:11">
      <c r="A66" s="43" t="s">
        <v>597</v>
      </c>
      <c r="B66" s="30">
        <v>46.3</v>
      </c>
      <c r="C66" s="30" t="s">
        <v>251</v>
      </c>
      <c r="D66" s="30" t="s">
        <v>144</v>
      </c>
      <c r="E66" s="30" t="s">
        <v>486</v>
      </c>
      <c r="F66" s="30" t="s">
        <v>45</v>
      </c>
      <c r="G66" s="30" t="s">
        <v>297</v>
      </c>
      <c r="H66" s="30" t="s">
        <v>297</v>
      </c>
      <c r="I66" s="30" t="s">
        <v>30</v>
      </c>
      <c r="J66" s="30" t="s">
        <v>30</v>
      </c>
      <c r="K66" s="30" t="s">
        <v>30</v>
      </c>
    </row>
    <row r="67" spans="1:11">
      <c r="A67" s="43" t="s">
        <v>596</v>
      </c>
      <c r="B67" s="30">
        <v>53</v>
      </c>
      <c r="C67" s="30" t="s">
        <v>135</v>
      </c>
      <c r="D67" s="30" t="s">
        <v>144</v>
      </c>
      <c r="E67" s="30" t="s">
        <v>486</v>
      </c>
      <c r="F67" s="30" t="s">
        <v>45</v>
      </c>
      <c r="G67" s="30" t="s">
        <v>297</v>
      </c>
      <c r="H67" s="30" t="s">
        <v>297</v>
      </c>
      <c r="I67" s="30" t="s">
        <v>30</v>
      </c>
      <c r="J67" s="30" t="s">
        <v>30</v>
      </c>
      <c r="K67" s="30" t="s">
        <v>30</v>
      </c>
    </row>
    <row r="68" spans="1:11">
      <c r="A68" s="43" t="s">
        <v>595</v>
      </c>
      <c r="B68" s="30">
        <v>50.6</v>
      </c>
      <c r="C68" s="30" t="s">
        <v>135</v>
      </c>
      <c r="D68" s="30" t="s">
        <v>144</v>
      </c>
      <c r="E68" s="30" t="s">
        <v>486</v>
      </c>
      <c r="F68" s="30" t="s">
        <v>45</v>
      </c>
      <c r="G68" s="30" t="s">
        <v>297</v>
      </c>
      <c r="H68" s="30" t="s">
        <v>297</v>
      </c>
      <c r="I68" s="30" t="s">
        <v>30</v>
      </c>
      <c r="J68" s="30" t="s">
        <v>30</v>
      </c>
      <c r="K68" s="30" t="s">
        <v>30</v>
      </c>
    </row>
    <row r="69" spans="1:11">
      <c r="A69" s="43" t="s">
        <v>594</v>
      </c>
      <c r="B69" s="30">
        <v>49.1</v>
      </c>
      <c r="C69" s="30" t="s">
        <v>251</v>
      </c>
      <c r="D69" s="30" t="s">
        <v>144</v>
      </c>
      <c r="E69" s="30" t="s">
        <v>486</v>
      </c>
      <c r="F69" s="30" t="s">
        <v>45</v>
      </c>
      <c r="G69" s="30" t="s">
        <v>297</v>
      </c>
      <c r="H69" s="30" t="s">
        <v>297</v>
      </c>
      <c r="I69" s="30" t="s">
        <v>30</v>
      </c>
      <c r="J69" s="30" t="s">
        <v>30</v>
      </c>
      <c r="K69" s="30" t="s">
        <v>30</v>
      </c>
    </row>
    <row r="70" spans="1:11">
      <c r="A70" s="43" t="s">
        <v>593</v>
      </c>
      <c r="B70" s="30">
        <v>54.5</v>
      </c>
      <c r="C70" s="30" t="s">
        <v>135</v>
      </c>
      <c r="D70" s="30" t="s">
        <v>144</v>
      </c>
      <c r="E70" s="30" t="s">
        <v>486</v>
      </c>
      <c r="F70" s="30" t="s">
        <v>45</v>
      </c>
      <c r="G70" s="30" t="s">
        <v>297</v>
      </c>
      <c r="H70" s="30" t="s">
        <v>297</v>
      </c>
      <c r="I70" s="30" t="s">
        <v>30</v>
      </c>
      <c r="J70" s="30" t="s">
        <v>30</v>
      </c>
      <c r="K70" s="30" t="s">
        <v>30</v>
      </c>
    </row>
    <row r="71" spans="1:11">
      <c r="A71" s="43" t="s">
        <v>592</v>
      </c>
      <c r="B71" s="30">
        <v>52.3</v>
      </c>
      <c r="C71" s="30" t="s">
        <v>251</v>
      </c>
      <c r="D71" s="30" t="s">
        <v>144</v>
      </c>
      <c r="E71" s="30" t="s">
        <v>486</v>
      </c>
      <c r="F71" s="30" t="s">
        <v>45</v>
      </c>
      <c r="G71" s="30" t="s">
        <v>297</v>
      </c>
      <c r="H71" s="30" t="s">
        <v>297</v>
      </c>
      <c r="I71" s="30" t="s">
        <v>30</v>
      </c>
      <c r="J71" s="30" t="s">
        <v>30</v>
      </c>
      <c r="K71" s="30" t="s">
        <v>30</v>
      </c>
    </row>
    <row r="72" spans="1:11">
      <c r="A72" s="43" t="s">
        <v>591</v>
      </c>
      <c r="B72" s="30">
        <v>49</v>
      </c>
      <c r="C72" s="30" t="s">
        <v>251</v>
      </c>
      <c r="D72" s="30" t="s">
        <v>144</v>
      </c>
      <c r="E72" s="30" t="s">
        <v>486</v>
      </c>
      <c r="F72" s="30" t="s">
        <v>45</v>
      </c>
      <c r="G72" s="30" t="s">
        <v>297</v>
      </c>
      <c r="H72" s="30" t="s">
        <v>297</v>
      </c>
      <c r="I72" s="30" t="s">
        <v>30</v>
      </c>
      <c r="J72" s="30" t="s">
        <v>30</v>
      </c>
      <c r="K72" s="30" t="s">
        <v>30</v>
      </c>
    </row>
    <row r="73" spans="1:11">
      <c r="A73" s="43" t="s">
        <v>590</v>
      </c>
      <c r="B73" s="30">
        <v>52.2</v>
      </c>
      <c r="C73" s="30" t="s">
        <v>135</v>
      </c>
      <c r="D73" s="30" t="s">
        <v>144</v>
      </c>
      <c r="E73" s="30" t="s">
        <v>486</v>
      </c>
      <c r="F73" s="30" t="s">
        <v>45</v>
      </c>
      <c r="G73" s="30" t="s">
        <v>297</v>
      </c>
      <c r="H73" s="30" t="s">
        <v>297</v>
      </c>
      <c r="I73" s="30" t="s">
        <v>30</v>
      </c>
      <c r="J73" s="30" t="s">
        <v>30</v>
      </c>
      <c r="K73" s="30" t="s">
        <v>30</v>
      </c>
    </row>
    <row r="74" spans="1:11">
      <c r="A74" s="43" t="s">
        <v>589</v>
      </c>
      <c r="B74" s="30">
        <v>50.8</v>
      </c>
      <c r="C74" s="30" t="s">
        <v>135</v>
      </c>
      <c r="D74" s="30" t="s">
        <v>144</v>
      </c>
      <c r="E74" s="30" t="s">
        <v>486</v>
      </c>
      <c r="F74" s="30" t="s">
        <v>45</v>
      </c>
      <c r="G74" s="30" t="s">
        <v>297</v>
      </c>
      <c r="H74" s="30" t="s">
        <v>297</v>
      </c>
      <c r="I74" s="30" t="s">
        <v>30</v>
      </c>
      <c r="J74" s="30" t="s">
        <v>30</v>
      </c>
      <c r="K74" s="30" t="s">
        <v>30</v>
      </c>
    </row>
    <row r="75" spans="1:11">
      <c r="A75" s="43" t="s">
        <v>588</v>
      </c>
      <c r="B75" s="30">
        <v>56.7</v>
      </c>
      <c r="C75" s="30" t="s">
        <v>135</v>
      </c>
      <c r="D75" s="30" t="s">
        <v>293</v>
      </c>
      <c r="E75" s="30" t="s">
        <v>486</v>
      </c>
      <c r="F75" s="30" t="s">
        <v>45</v>
      </c>
      <c r="G75" s="30" t="s">
        <v>297</v>
      </c>
      <c r="H75" s="30" t="s">
        <v>297</v>
      </c>
      <c r="I75" s="30" t="s">
        <v>30</v>
      </c>
      <c r="J75" s="30" t="s">
        <v>30</v>
      </c>
      <c r="K75" s="30" t="s">
        <v>30</v>
      </c>
    </row>
    <row r="76" spans="1:11">
      <c r="A76" s="43" t="s">
        <v>587</v>
      </c>
      <c r="B76" s="30">
        <v>57.7</v>
      </c>
      <c r="C76" s="30" t="s">
        <v>135</v>
      </c>
      <c r="D76" s="30" t="s">
        <v>293</v>
      </c>
      <c r="E76" s="30" t="s">
        <v>486</v>
      </c>
      <c r="F76" s="30" t="s">
        <v>45</v>
      </c>
      <c r="G76" s="30" t="s">
        <v>297</v>
      </c>
      <c r="H76" s="30" t="s">
        <v>297</v>
      </c>
      <c r="I76" s="30" t="s">
        <v>30</v>
      </c>
      <c r="J76" s="30" t="s">
        <v>30</v>
      </c>
      <c r="K76" s="30" t="s">
        <v>30</v>
      </c>
    </row>
    <row r="77" spans="1:11">
      <c r="A77" s="43" t="s">
        <v>586</v>
      </c>
      <c r="B77" s="30">
        <v>57.85</v>
      </c>
      <c r="C77" s="30" t="s">
        <v>135</v>
      </c>
      <c r="D77" s="30" t="s">
        <v>293</v>
      </c>
      <c r="E77" s="30" t="s">
        <v>486</v>
      </c>
      <c r="F77" s="30" t="s">
        <v>45</v>
      </c>
      <c r="G77" s="30" t="s">
        <v>297</v>
      </c>
      <c r="H77" s="30" t="s">
        <v>297</v>
      </c>
      <c r="I77" s="30" t="s">
        <v>30</v>
      </c>
      <c r="J77" s="30" t="s">
        <v>30</v>
      </c>
      <c r="K77" s="30" t="s">
        <v>30</v>
      </c>
    </row>
    <row r="78" spans="1:11">
      <c r="A78" s="43" t="s">
        <v>585</v>
      </c>
      <c r="B78" s="30">
        <v>57.75</v>
      </c>
      <c r="C78" s="30" t="s">
        <v>135</v>
      </c>
      <c r="D78" s="30" t="s">
        <v>293</v>
      </c>
      <c r="E78" s="30" t="s">
        <v>486</v>
      </c>
      <c r="F78" s="30" t="s">
        <v>45</v>
      </c>
      <c r="G78" s="30" t="s">
        <v>297</v>
      </c>
      <c r="H78" s="30" t="s">
        <v>297</v>
      </c>
      <c r="I78" s="30" t="s">
        <v>30</v>
      </c>
      <c r="J78" s="30" t="s">
        <v>30</v>
      </c>
      <c r="K78" s="30" t="s">
        <v>30</v>
      </c>
    </row>
    <row r="79" spans="1:11">
      <c r="A79" s="43" t="s">
        <v>584</v>
      </c>
      <c r="B79" s="30">
        <v>56</v>
      </c>
      <c r="C79" s="30" t="s">
        <v>135</v>
      </c>
      <c r="D79" s="30" t="s">
        <v>293</v>
      </c>
      <c r="E79" s="30" t="s">
        <v>486</v>
      </c>
      <c r="F79" s="30" t="s">
        <v>45</v>
      </c>
      <c r="G79" s="30" t="s">
        <v>297</v>
      </c>
      <c r="H79" s="30" t="s">
        <v>297</v>
      </c>
      <c r="I79" s="30" t="s">
        <v>30</v>
      </c>
      <c r="J79" s="30" t="s">
        <v>30</v>
      </c>
      <c r="K79" s="30" t="s">
        <v>30</v>
      </c>
    </row>
    <row r="80" spans="1:11">
      <c r="A80" s="43" t="s">
        <v>583</v>
      </c>
      <c r="B80" s="30">
        <v>57.8</v>
      </c>
      <c r="C80" s="30" t="s">
        <v>135</v>
      </c>
      <c r="D80" s="30" t="s">
        <v>293</v>
      </c>
      <c r="E80" s="30" t="s">
        <v>486</v>
      </c>
      <c r="F80" s="30" t="s">
        <v>45</v>
      </c>
      <c r="G80" s="30" t="s">
        <v>297</v>
      </c>
      <c r="H80" s="30" t="s">
        <v>297</v>
      </c>
      <c r="I80" s="30" t="s">
        <v>30</v>
      </c>
      <c r="J80" s="30" t="s">
        <v>30</v>
      </c>
      <c r="K80" s="30" t="s">
        <v>30</v>
      </c>
    </row>
    <row r="81" spans="1:11">
      <c r="A81" s="43" t="s">
        <v>582</v>
      </c>
      <c r="B81" s="30">
        <v>57.2</v>
      </c>
      <c r="C81" s="30" t="s">
        <v>135</v>
      </c>
      <c r="D81" s="30" t="s">
        <v>293</v>
      </c>
      <c r="E81" s="30" t="s">
        <v>486</v>
      </c>
      <c r="F81" s="30" t="s">
        <v>45</v>
      </c>
      <c r="G81" s="30" t="s">
        <v>297</v>
      </c>
      <c r="H81" s="30" t="s">
        <v>297</v>
      </c>
      <c r="I81" s="30" t="s">
        <v>30</v>
      </c>
      <c r="J81" s="30" t="s">
        <v>30</v>
      </c>
      <c r="K81" s="30" t="s">
        <v>30</v>
      </c>
    </row>
    <row r="82" spans="1:11">
      <c r="A82" s="43" t="s">
        <v>581</v>
      </c>
      <c r="B82" s="30">
        <v>56.8</v>
      </c>
      <c r="C82" s="30" t="s">
        <v>135</v>
      </c>
      <c r="D82" s="30" t="s">
        <v>293</v>
      </c>
      <c r="E82" s="30" t="s">
        <v>486</v>
      </c>
      <c r="F82" s="30" t="s">
        <v>45</v>
      </c>
      <c r="G82" s="30" t="s">
        <v>297</v>
      </c>
      <c r="H82" s="30" t="s">
        <v>297</v>
      </c>
      <c r="I82" s="30" t="s">
        <v>30</v>
      </c>
      <c r="J82" s="30" t="s">
        <v>30</v>
      </c>
      <c r="K82" s="30" t="s">
        <v>30</v>
      </c>
    </row>
    <row r="83" spans="1:11">
      <c r="A83" s="43" t="s">
        <v>580</v>
      </c>
      <c r="B83" s="30">
        <v>58.75</v>
      </c>
      <c r="C83" s="30" t="s">
        <v>135</v>
      </c>
      <c r="D83" s="30" t="s">
        <v>293</v>
      </c>
      <c r="E83" s="30" t="s">
        <v>486</v>
      </c>
      <c r="F83" s="30" t="s">
        <v>45</v>
      </c>
      <c r="G83" s="30" t="s">
        <v>297</v>
      </c>
      <c r="H83" s="30" t="s">
        <v>297</v>
      </c>
      <c r="I83" s="30" t="s">
        <v>30</v>
      </c>
      <c r="J83" s="30" t="s">
        <v>30</v>
      </c>
      <c r="K83" s="30" t="s">
        <v>30</v>
      </c>
    </row>
    <row r="84" spans="1:11">
      <c r="A84" s="43" t="s">
        <v>579</v>
      </c>
      <c r="B84" s="30">
        <v>55.85</v>
      </c>
      <c r="C84" s="30" t="s">
        <v>135</v>
      </c>
      <c r="D84" s="30" t="s">
        <v>293</v>
      </c>
      <c r="E84" s="30" t="s">
        <v>486</v>
      </c>
      <c r="F84" s="30" t="s">
        <v>45</v>
      </c>
      <c r="G84" s="30" t="s">
        <v>297</v>
      </c>
      <c r="H84" s="30" t="s">
        <v>297</v>
      </c>
      <c r="I84" s="30" t="s">
        <v>30</v>
      </c>
      <c r="J84" s="30" t="s">
        <v>30</v>
      </c>
      <c r="K84" s="30" t="s">
        <v>30</v>
      </c>
    </row>
    <row r="85" spans="1:11">
      <c r="A85" s="43" t="s">
        <v>578</v>
      </c>
      <c r="B85" s="30">
        <v>57.1</v>
      </c>
      <c r="C85" s="30" t="s">
        <v>135</v>
      </c>
      <c r="D85" s="30" t="s">
        <v>293</v>
      </c>
      <c r="E85" s="30" t="s">
        <v>486</v>
      </c>
      <c r="F85" s="30" t="s">
        <v>45</v>
      </c>
      <c r="G85" s="30" t="s">
        <v>297</v>
      </c>
      <c r="H85" s="30" t="s">
        <v>297</v>
      </c>
      <c r="I85" s="30" t="s">
        <v>30</v>
      </c>
      <c r="J85" s="30" t="s">
        <v>30</v>
      </c>
      <c r="K85" s="30" t="s">
        <v>30</v>
      </c>
    </row>
    <row r="86" spans="1:11">
      <c r="A86" s="43" t="s">
        <v>577</v>
      </c>
      <c r="B86" s="30">
        <v>57.15</v>
      </c>
      <c r="C86" s="30" t="s">
        <v>135</v>
      </c>
      <c r="D86" s="30" t="s">
        <v>293</v>
      </c>
      <c r="E86" s="30" t="s">
        <v>486</v>
      </c>
      <c r="F86" s="30" t="s">
        <v>45</v>
      </c>
      <c r="G86" s="30" t="s">
        <v>297</v>
      </c>
      <c r="H86" s="30" t="s">
        <v>297</v>
      </c>
      <c r="I86" s="30" t="s">
        <v>30</v>
      </c>
      <c r="J86" s="30" t="s">
        <v>30</v>
      </c>
      <c r="K86" s="30" t="s">
        <v>30</v>
      </c>
    </row>
    <row r="87" spans="1:11">
      <c r="A87" s="43" t="s">
        <v>576</v>
      </c>
      <c r="B87" s="30">
        <v>54.6</v>
      </c>
      <c r="C87" s="30" t="s">
        <v>135</v>
      </c>
      <c r="D87" s="30" t="s">
        <v>144</v>
      </c>
      <c r="E87" s="30" t="s">
        <v>486</v>
      </c>
      <c r="F87" s="30" t="s">
        <v>45</v>
      </c>
      <c r="G87" s="30" t="s">
        <v>297</v>
      </c>
      <c r="H87" s="30" t="s">
        <v>297</v>
      </c>
      <c r="I87" s="30" t="s">
        <v>30</v>
      </c>
      <c r="J87" s="30" t="s">
        <v>30</v>
      </c>
      <c r="K87" s="30" t="s">
        <v>30</v>
      </c>
    </row>
    <row r="88" spans="1:11">
      <c r="A88" s="43" t="s">
        <v>575</v>
      </c>
      <c r="B88" s="30">
        <v>53.4</v>
      </c>
      <c r="C88" s="30" t="s">
        <v>135</v>
      </c>
      <c r="D88" s="30" t="s">
        <v>144</v>
      </c>
      <c r="E88" s="30" t="s">
        <v>486</v>
      </c>
      <c r="F88" s="30" t="s">
        <v>45</v>
      </c>
      <c r="G88" s="30" t="s">
        <v>297</v>
      </c>
      <c r="H88" s="30" t="s">
        <v>297</v>
      </c>
      <c r="I88" s="30" t="s">
        <v>30</v>
      </c>
      <c r="J88" s="30" t="s">
        <v>30</v>
      </c>
      <c r="K88" s="30" t="s">
        <v>30</v>
      </c>
    </row>
    <row r="89" spans="1:11">
      <c r="A89" s="43" t="s">
        <v>574</v>
      </c>
      <c r="B89" s="30">
        <v>53</v>
      </c>
      <c r="C89" s="30" t="s">
        <v>135</v>
      </c>
      <c r="D89" s="30" t="s">
        <v>144</v>
      </c>
      <c r="E89" s="30" t="s">
        <v>486</v>
      </c>
      <c r="F89" s="30" t="s">
        <v>45</v>
      </c>
      <c r="G89" s="30" t="s">
        <v>297</v>
      </c>
      <c r="H89" s="30" t="s">
        <v>297</v>
      </c>
      <c r="I89" s="30" t="s">
        <v>30</v>
      </c>
      <c r="J89" s="30" t="s">
        <v>30</v>
      </c>
      <c r="K89" s="30" t="s">
        <v>30</v>
      </c>
    </row>
    <row r="90" spans="1:11">
      <c r="A90" s="43" t="s">
        <v>573</v>
      </c>
      <c r="B90" s="30">
        <v>52.7</v>
      </c>
      <c r="C90" s="30" t="s">
        <v>135</v>
      </c>
      <c r="D90" s="30" t="s">
        <v>144</v>
      </c>
      <c r="E90" s="30" t="s">
        <v>486</v>
      </c>
      <c r="F90" s="30" t="s">
        <v>45</v>
      </c>
      <c r="G90" s="30" t="s">
        <v>297</v>
      </c>
      <c r="H90" s="30" t="s">
        <v>297</v>
      </c>
      <c r="I90" s="30" t="s">
        <v>30</v>
      </c>
      <c r="J90" s="30" t="s">
        <v>30</v>
      </c>
      <c r="K90" s="30" t="s">
        <v>30</v>
      </c>
    </row>
    <row r="91" spans="1:11">
      <c r="A91" s="43" t="s">
        <v>572</v>
      </c>
      <c r="B91" s="30">
        <v>55.7</v>
      </c>
      <c r="C91" s="30" t="s">
        <v>135</v>
      </c>
      <c r="D91" s="30" t="s">
        <v>144</v>
      </c>
      <c r="E91" s="30" t="s">
        <v>486</v>
      </c>
      <c r="F91" s="30" t="s">
        <v>45</v>
      </c>
      <c r="G91" s="30" t="s">
        <v>297</v>
      </c>
      <c r="H91" s="30" t="s">
        <v>297</v>
      </c>
      <c r="I91" s="30" t="s">
        <v>30</v>
      </c>
      <c r="J91" s="30" t="s">
        <v>30</v>
      </c>
      <c r="K91" s="30" t="s">
        <v>30</v>
      </c>
    </row>
    <row r="92" spans="1:11">
      <c r="A92" s="43" t="s">
        <v>571</v>
      </c>
      <c r="B92" s="30">
        <v>54.4</v>
      </c>
      <c r="C92" s="30" t="s">
        <v>135</v>
      </c>
      <c r="D92" s="30" t="s">
        <v>144</v>
      </c>
      <c r="E92" s="30" t="s">
        <v>486</v>
      </c>
      <c r="F92" s="30" t="s">
        <v>45</v>
      </c>
      <c r="G92" s="30" t="s">
        <v>297</v>
      </c>
      <c r="H92" s="30" t="s">
        <v>297</v>
      </c>
      <c r="I92" s="30" t="s">
        <v>30</v>
      </c>
      <c r="J92" s="30" t="s">
        <v>30</v>
      </c>
      <c r="K92" s="30" t="s">
        <v>30</v>
      </c>
    </row>
    <row r="93" spans="1:11">
      <c r="A93" s="43" t="s">
        <v>570</v>
      </c>
      <c r="B93" s="30">
        <v>54.4</v>
      </c>
      <c r="C93" s="30" t="s">
        <v>135</v>
      </c>
      <c r="D93" s="30" t="s">
        <v>144</v>
      </c>
      <c r="E93" s="30" t="s">
        <v>486</v>
      </c>
      <c r="F93" s="30" t="s">
        <v>45</v>
      </c>
      <c r="G93" s="30" t="s">
        <v>297</v>
      </c>
      <c r="H93" s="30" t="s">
        <v>297</v>
      </c>
      <c r="I93" s="30" t="s">
        <v>30</v>
      </c>
      <c r="J93" s="30" t="s">
        <v>30</v>
      </c>
      <c r="K93" s="30" t="s">
        <v>30</v>
      </c>
    </row>
    <row r="94" spans="1:11">
      <c r="A94" s="43" t="s">
        <v>569</v>
      </c>
      <c r="B94" s="30">
        <v>54.2</v>
      </c>
      <c r="C94" s="30" t="s">
        <v>251</v>
      </c>
      <c r="D94" s="30" t="s">
        <v>144</v>
      </c>
      <c r="E94" s="30" t="s">
        <v>486</v>
      </c>
      <c r="F94" s="30" t="s">
        <v>45</v>
      </c>
      <c r="G94" s="30" t="s">
        <v>297</v>
      </c>
      <c r="H94" s="30" t="s">
        <v>297</v>
      </c>
      <c r="I94" s="30" t="s">
        <v>30</v>
      </c>
      <c r="J94" s="30" t="s">
        <v>30</v>
      </c>
      <c r="K94" s="30" t="s">
        <v>30</v>
      </c>
    </row>
    <row r="95" spans="1:11">
      <c r="A95" s="43" t="s">
        <v>568</v>
      </c>
      <c r="B95" s="30">
        <v>49.4</v>
      </c>
      <c r="C95" s="30" t="s">
        <v>251</v>
      </c>
      <c r="D95" s="30" t="s">
        <v>144</v>
      </c>
      <c r="E95" s="30" t="s">
        <v>486</v>
      </c>
      <c r="F95" s="30" t="s">
        <v>45</v>
      </c>
      <c r="G95" s="30" t="s">
        <v>297</v>
      </c>
      <c r="H95" s="30" t="s">
        <v>297</v>
      </c>
      <c r="I95" s="30" t="s">
        <v>30</v>
      </c>
      <c r="J95" s="30" t="s">
        <v>30</v>
      </c>
      <c r="K95" s="30" t="s">
        <v>30</v>
      </c>
    </row>
    <row r="96" spans="1:11">
      <c r="A96" s="43" t="s">
        <v>567</v>
      </c>
      <c r="B96" s="30">
        <v>52.1</v>
      </c>
      <c r="C96" s="30" t="s">
        <v>135</v>
      </c>
      <c r="D96" s="30" t="s">
        <v>144</v>
      </c>
      <c r="E96" s="30" t="s">
        <v>486</v>
      </c>
      <c r="F96" s="30" t="s">
        <v>45</v>
      </c>
      <c r="G96" s="30" t="s">
        <v>297</v>
      </c>
      <c r="H96" s="30" t="s">
        <v>297</v>
      </c>
      <c r="I96" s="30" t="s">
        <v>30</v>
      </c>
      <c r="J96" s="30" t="s">
        <v>30</v>
      </c>
      <c r="K96" s="30" t="s">
        <v>30</v>
      </c>
    </row>
    <row r="97" spans="1:11">
      <c r="A97" s="43" t="s">
        <v>566</v>
      </c>
      <c r="B97" s="30">
        <v>55.6</v>
      </c>
      <c r="C97" s="30" t="s">
        <v>135</v>
      </c>
      <c r="D97" s="30" t="s">
        <v>144</v>
      </c>
      <c r="E97" s="30" t="s">
        <v>486</v>
      </c>
      <c r="F97" s="30" t="s">
        <v>45</v>
      </c>
      <c r="G97" s="30" t="s">
        <v>297</v>
      </c>
      <c r="H97" s="30" t="s">
        <v>297</v>
      </c>
      <c r="I97" s="30" t="s">
        <v>30</v>
      </c>
      <c r="J97" s="30" t="s">
        <v>30</v>
      </c>
      <c r="K97" s="30" t="s">
        <v>30</v>
      </c>
    </row>
    <row r="98" spans="1:11">
      <c r="A98" s="43" t="s">
        <v>565</v>
      </c>
      <c r="B98" s="30">
        <v>52.9</v>
      </c>
      <c r="C98" s="30" t="s">
        <v>135</v>
      </c>
      <c r="D98" s="30" t="s">
        <v>144</v>
      </c>
      <c r="E98" s="30" t="s">
        <v>486</v>
      </c>
      <c r="F98" s="30" t="s">
        <v>45</v>
      </c>
      <c r="G98" s="30" t="s">
        <v>297</v>
      </c>
      <c r="H98" s="30" t="s">
        <v>297</v>
      </c>
      <c r="I98" s="30" t="s">
        <v>30</v>
      </c>
      <c r="J98" s="30" t="s">
        <v>30</v>
      </c>
      <c r="K98" s="30" t="s">
        <v>30</v>
      </c>
    </row>
    <row r="99" spans="1:11">
      <c r="A99" s="43" t="s">
        <v>564</v>
      </c>
      <c r="B99" s="30">
        <v>48.2</v>
      </c>
      <c r="C99" s="30" t="s">
        <v>251</v>
      </c>
      <c r="D99" s="30" t="s">
        <v>144</v>
      </c>
      <c r="E99" s="30" t="s">
        <v>486</v>
      </c>
      <c r="F99" s="30" t="s">
        <v>45</v>
      </c>
      <c r="G99" s="30" t="s">
        <v>297</v>
      </c>
      <c r="H99" s="30" t="s">
        <v>297</v>
      </c>
      <c r="I99" s="30" t="s">
        <v>30</v>
      </c>
      <c r="J99" s="30" t="s">
        <v>30</v>
      </c>
      <c r="K99" s="30" t="s">
        <v>30</v>
      </c>
    </row>
    <row r="100" spans="1:11">
      <c r="A100" s="43" t="s">
        <v>563</v>
      </c>
      <c r="B100" s="30">
        <v>51.7</v>
      </c>
      <c r="C100" s="30" t="s">
        <v>251</v>
      </c>
      <c r="D100" s="30" t="s">
        <v>144</v>
      </c>
      <c r="E100" s="30" t="s">
        <v>486</v>
      </c>
      <c r="F100" s="30" t="s">
        <v>45</v>
      </c>
      <c r="G100" s="30" t="s">
        <v>297</v>
      </c>
      <c r="H100" s="30" t="s">
        <v>297</v>
      </c>
      <c r="I100" s="30" t="s">
        <v>30</v>
      </c>
      <c r="J100" s="30" t="s">
        <v>30</v>
      </c>
      <c r="K100" s="30" t="s">
        <v>30</v>
      </c>
    </row>
    <row r="101" spans="1:11">
      <c r="A101" s="43" t="s">
        <v>562</v>
      </c>
      <c r="B101" s="30">
        <v>50.1</v>
      </c>
      <c r="C101" s="30" t="s">
        <v>135</v>
      </c>
      <c r="D101" s="30" t="s">
        <v>144</v>
      </c>
      <c r="E101" s="30" t="s">
        <v>486</v>
      </c>
      <c r="F101" s="30" t="s">
        <v>45</v>
      </c>
      <c r="G101" s="30" t="s">
        <v>297</v>
      </c>
      <c r="H101" s="30" t="s">
        <v>297</v>
      </c>
      <c r="I101" s="30" t="s">
        <v>30</v>
      </c>
      <c r="J101" s="30" t="s">
        <v>30</v>
      </c>
      <c r="K101" s="30" t="s">
        <v>30</v>
      </c>
    </row>
    <row r="102" spans="1:11">
      <c r="A102" s="43" t="s">
        <v>561</v>
      </c>
      <c r="B102" s="30">
        <v>54.6</v>
      </c>
      <c r="C102" s="30" t="s">
        <v>135</v>
      </c>
      <c r="D102" s="30" t="s">
        <v>144</v>
      </c>
      <c r="E102" s="30" t="s">
        <v>486</v>
      </c>
      <c r="F102" s="30" t="s">
        <v>45</v>
      </c>
      <c r="G102" s="30" t="s">
        <v>297</v>
      </c>
      <c r="H102" s="30" t="s">
        <v>297</v>
      </c>
      <c r="I102" s="30" t="s">
        <v>30</v>
      </c>
      <c r="J102" s="30" t="s">
        <v>30</v>
      </c>
      <c r="K102" s="30" t="s">
        <v>30</v>
      </c>
    </row>
    <row r="103" spans="1:11">
      <c r="A103" s="43" t="s">
        <v>560</v>
      </c>
      <c r="B103" s="30">
        <v>62.9</v>
      </c>
      <c r="C103" s="30" t="s">
        <v>135</v>
      </c>
      <c r="D103" s="30" t="s">
        <v>241</v>
      </c>
      <c r="E103" s="30" t="s">
        <v>486</v>
      </c>
      <c r="F103" s="30" t="s">
        <v>45</v>
      </c>
      <c r="G103" s="30" t="s">
        <v>297</v>
      </c>
      <c r="H103" s="30" t="s">
        <v>297</v>
      </c>
      <c r="I103" s="30" t="s">
        <v>30</v>
      </c>
      <c r="J103" s="30" t="s">
        <v>30</v>
      </c>
      <c r="K103" s="30" t="s">
        <v>30</v>
      </c>
    </row>
    <row r="104" spans="1:11">
      <c r="A104" s="43" t="s">
        <v>559</v>
      </c>
      <c r="B104" s="30">
        <v>61.1</v>
      </c>
      <c r="C104" s="30" t="s">
        <v>135</v>
      </c>
      <c r="D104" s="30" t="s">
        <v>241</v>
      </c>
      <c r="E104" s="30" t="s">
        <v>486</v>
      </c>
      <c r="F104" s="30" t="s">
        <v>45</v>
      </c>
      <c r="G104" s="30" t="s">
        <v>297</v>
      </c>
      <c r="H104" s="30" t="s">
        <v>297</v>
      </c>
      <c r="I104" s="30" t="s">
        <v>30</v>
      </c>
      <c r="J104" s="30" t="s">
        <v>30</v>
      </c>
      <c r="K104" s="30" t="s">
        <v>30</v>
      </c>
    </row>
    <row r="105" spans="1:11">
      <c r="A105" s="43" t="s">
        <v>558</v>
      </c>
      <c r="B105" s="30">
        <v>60.2</v>
      </c>
      <c r="C105" s="30" t="s">
        <v>135</v>
      </c>
      <c r="D105" s="30" t="s">
        <v>241</v>
      </c>
      <c r="E105" s="30" t="s">
        <v>486</v>
      </c>
      <c r="F105" s="30" t="s">
        <v>45</v>
      </c>
      <c r="G105" s="30" t="s">
        <v>297</v>
      </c>
      <c r="H105" s="30" t="s">
        <v>297</v>
      </c>
      <c r="I105" s="30" t="s">
        <v>30</v>
      </c>
      <c r="J105" s="30" t="s">
        <v>30</v>
      </c>
      <c r="K105" s="30" t="s">
        <v>30</v>
      </c>
    </row>
    <row r="106" spans="1:11">
      <c r="A106" s="43" t="s">
        <v>557</v>
      </c>
      <c r="B106" s="30">
        <v>59.8</v>
      </c>
      <c r="C106" s="30" t="s">
        <v>251</v>
      </c>
      <c r="D106" s="30" t="s">
        <v>241</v>
      </c>
      <c r="E106" s="30" t="s">
        <v>486</v>
      </c>
      <c r="F106" s="30" t="s">
        <v>45</v>
      </c>
      <c r="G106" s="30" t="s">
        <v>297</v>
      </c>
      <c r="H106" s="30" t="s">
        <v>297</v>
      </c>
      <c r="I106" s="30" t="s">
        <v>30</v>
      </c>
      <c r="J106" s="30" t="s">
        <v>30</v>
      </c>
      <c r="K106" s="30" t="s">
        <v>30</v>
      </c>
    </row>
    <row r="107" spans="1:11">
      <c r="A107" s="43" t="s">
        <v>556</v>
      </c>
      <c r="B107" s="30">
        <v>60.8</v>
      </c>
      <c r="C107" s="30" t="s">
        <v>135</v>
      </c>
      <c r="D107" s="30" t="s">
        <v>241</v>
      </c>
      <c r="E107" s="30" t="s">
        <v>486</v>
      </c>
      <c r="F107" s="30" t="s">
        <v>45</v>
      </c>
      <c r="G107" s="30" t="s">
        <v>297</v>
      </c>
      <c r="H107" s="30" t="s">
        <v>297</v>
      </c>
      <c r="I107" s="30" t="s">
        <v>30</v>
      </c>
      <c r="J107" s="30" t="s">
        <v>30</v>
      </c>
      <c r="K107" s="30" t="s">
        <v>30</v>
      </c>
    </row>
    <row r="108" spans="1:11">
      <c r="A108" s="43" t="s">
        <v>555</v>
      </c>
      <c r="B108" s="30">
        <v>62</v>
      </c>
      <c r="C108" s="30" t="s">
        <v>135</v>
      </c>
      <c r="D108" s="30" t="s">
        <v>241</v>
      </c>
      <c r="E108" s="30" t="s">
        <v>486</v>
      </c>
      <c r="F108" s="30" t="s">
        <v>45</v>
      </c>
      <c r="G108" s="30" t="s">
        <v>297</v>
      </c>
      <c r="H108" s="30" t="s">
        <v>297</v>
      </c>
      <c r="I108" s="30" t="s">
        <v>30</v>
      </c>
      <c r="J108" s="30" t="s">
        <v>30</v>
      </c>
      <c r="K108" s="30" t="s">
        <v>30</v>
      </c>
    </row>
    <row r="109" spans="1:11">
      <c r="A109" s="43" t="s">
        <v>554</v>
      </c>
      <c r="B109" s="30">
        <v>62.6</v>
      </c>
      <c r="C109" s="30" t="s">
        <v>135</v>
      </c>
      <c r="D109" s="30" t="s">
        <v>241</v>
      </c>
      <c r="E109" s="30" t="s">
        <v>486</v>
      </c>
      <c r="F109" s="30" t="s">
        <v>45</v>
      </c>
      <c r="G109" s="30" t="s">
        <v>297</v>
      </c>
      <c r="H109" s="30" t="s">
        <v>297</v>
      </c>
      <c r="I109" s="30" t="s">
        <v>30</v>
      </c>
      <c r="J109" s="30" t="s">
        <v>30</v>
      </c>
      <c r="K109" s="30" t="s">
        <v>30</v>
      </c>
    </row>
    <row r="110" spans="1:11">
      <c r="A110" s="43" t="s">
        <v>553</v>
      </c>
      <c r="B110" s="30">
        <v>52.9</v>
      </c>
      <c r="C110" s="30" t="s">
        <v>135</v>
      </c>
      <c r="D110" s="30" t="s">
        <v>144</v>
      </c>
      <c r="E110" s="30" t="s">
        <v>486</v>
      </c>
      <c r="F110" s="30" t="s">
        <v>45</v>
      </c>
      <c r="G110" s="30" t="s">
        <v>297</v>
      </c>
      <c r="H110" s="30" t="s">
        <v>297</v>
      </c>
      <c r="I110" s="30" t="s">
        <v>30</v>
      </c>
      <c r="J110" s="30" t="s">
        <v>30</v>
      </c>
      <c r="K110" s="30" t="s">
        <v>30</v>
      </c>
    </row>
    <row r="111" spans="1:11">
      <c r="A111" s="43" t="s">
        <v>552</v>
      </c>
      <c r="B111" s="30">
        <v>52.1</v>
      </c>
      <c r="C111" s="30" t="s">
        <v>135</v>
      </c>
      <c r="D111" s="30" t="s">
        <v>144</v>
      </c>
      <c r="E111" s="30" t="s">
        <v>486</v>
      </c>
      <c r="F111" s="30" t="s">
        <v>45</v>
      </c>
      <c r="G111" s="30" t="s">
        <v>297</v>
      </c>
      <c r="H111" s="30" t="s">
        <v>297</v>
      </c>
      <c r="I111" s="30" t="s">
        <v>30</v>
      </c>
      <c r="J111" s="30" t="s">
        <v>30</v>
      </c>
      <c r="K111" s="30" t="s">
        <v>30</v>
      </c>
    </row>
    <row r="112" spans="1:11">
      <c r="A112" s="43" t="s">
        <v>551</v>
      </c>
      <c r="B112" s="30">
        <v>51.4</v>
      </c>
      <c r="C112" s="30" t="s">
        <v>251</v>
      </c>
      <c r="D112" s="30" t="s">
        <v>144</v>
      </c>
      <c r="E112" s="30" t="s">
        <v>486</v>
      </c>
      <c r="F112" s="30" t="s">
        <v>45</v>
      </c>
      <c r="G112" s="30" t="s">
        <v>297</v>
      </c>
      <c r="H112" s="30" t="s">
        <v>297</v>
      </c>
      <c r="I112" s="30" t="s">
        <v>30</v>
      </c>
      <c r="J112" s="30" t="s">
        <v>30</v>
      </c>
      <c r="K112" s="30" t="s">
        <v>30</v>
      </c>
    </row>
    <row r="113" spans="1:11">
      <c r="A113" s="43" t="s">
        <v>550</v>
      </c>
      <c r="B113" s="30">
        <v>51.6</v>
      </c>
      <c r="C113" s="30" t="s">
        <v>135</v>
      </c>
      <c r="D113" s="30" t="s">
        <v>144</v>
      </c>
      <c r="E113" s="30" t="s">
        <v>486</v>
      </c>
      <c r="F113" s="30" t="s">
        <v>45</v>
      </c>
      <c r="G113" s="30" t="s">
        <v>297</v>
      </c>
      <c r="H113" s="30" t="s">
        <v>297</v>
      </c>
      <c r="I113" s="30" t="s">
        <v>30</v>
      </c>
      <c r="J113" s="30" t="s">
        <v>30</v>
      </c>
      <c r="K113" s="30" t="s">
        <v>30</v>
      </c>
    </row>
    <row r="114" spans="1:11">
      <c r="A114" s="43" t="s">
        <v>549</v>
      </c>
      <c r="B114" s="30">
        <v>52.7</v>
      </c>
      <c r="C114" s="30" t="s">
        <v>135</v>
      </c>
      <c r="D114" s="30" t="s">
        <v>144</v>
      </c>
      <c r="E114" s="30" t="s">
        <v>486</v>
      </c>
      <c r="F114" s="30" t="s">
        <v>45</v>
      </c>
      <c r="G114" s="30" t="s">
        <v>297</v>
      </c>
      <c r="H114" s="30" t="s">
        <v>297</v>
      </c>
      <c r="I114" s="30" t="s">
        <v>30</v>
      </c>
      <c r="J114" s="30" t="s">
        <v>30</v>
      </c>
      <c r="K114" s="30" t="s">
        <v>30</v>
      </c>
    </row>
    <row r="115" spans="1:11">
      <c r="A115" s="43" t="s">
        <v>548</v>
      </c>
      <c r="B115" s="30">
        <v>50.5</v>
      </c>
      <c r="C115" s="30" t="s">
        <v>251</v>
      </c>
      <c r="D115" s="30" t="s">
        <v>144</v>
      </c>
      <c r="E115" s="30" t="s">
        <v>486</v>
      </c>
      <c r="F115" s="30" t="s">
        <v>45</v>
      </c>
      <c r="G115" s="30" t="s">
        <v>297</v>
      </c>
      <c r="H115" s="30" t="s">
        <v>297</v>
      </c>
      <c r="I115" s="30" t="s">
        <v>30</v>
      </c>
      <c r="J115" s="30" t="s">
        <v>30</v>
      </c>
      <c r="K115" s="30" t="s">
        <v>30</v>
      </c>
    </row>
    <row r="116" spans="1:11">
      <c r="A116" s="43" t="s">
        <v>547</v>
      </c>
      <c r="B116" s="30">
        <v>53.2</v>
      </c>
      <c r="C116" s="30" t="s">
        <v>135</v>
      </c>
      <c r="D116" s="30" t="s">
        <v>144</v>
      </c>
      <c r="E116" s="30" t="s">
        <v>486</v>
      </c>
      <c r="F116" s="30" t="s">
        <v>45</v>
      </c>
      <c r="G116" s="30" t="s">
        <v>297</v>
      </c>
      <c r="H116" s="30" t="s">
        <v>297</v>
      </c>
      <c r="I116" s="30" t="s">
        <v>30</v>
      </c>
      <c r="J116" s="30" t="s">
        <v>30</v>
      </c>
      <c r="K116" s="30" t="s">
        <v>30</v>
      </c>
    </row>
    <row r="117" spans="1:11">
      <c r="A117" s="43" t="s">
        <v>546</v>
      </c>
      <c r="B117" s="30">
        <v>54</v>
      </c>
      <c r="C117" s="30" t="s">
        <v>135</v>
      </c>
      <c r="D117" s="30" t="s">
        <v>144</v>
      </c>
      <c r="E117" s="30" t="s">
        <v>486</v>
      </c>
      <c r="F117" s="30" t="s">
        <v>45</v>
      </c>
      <c r="G117" s="30" t="s">
        <v>297</v>
      </c>
      <c r="H117" s="30" t="s">
        <v>297</v>
      </c>
      <c r="I117" s="30" t="s">
        <v>30</v>
      </c>
      <c r="J117" s="30" t="s">
        <v>30</v>
      </c>
      <c r="K117" s="30" t="s">
        <v>30</v>
      </c>
    </row>
    <row r="118" spans="1:11">
      <c r="A118" s="43" t="s">
        <v>545</v>
      </c>
      <c r="B118" s="30">
        <v>52.7</v>
      </c>
      <c r="C118" s="30" t="s">
        <v>251</v>
      </c>
      <c r="D118" s="30" t="s">
        <v>144</v>
      </c>
      <c r="E118" s="30" t="s">
        <v>486</v>
      </c>
      <c r="F118" s="30" t="s">
        <v>45</v>
      </c>
      <c r="G118" s="30" t="s">
        <v>297</v>
      </c>
      <c r="H118" s="30" t="s">
        <v>297</v>
      </c>
      <c r="I118" s="30" t="s">
        <v>30</v>
      </c>
      <c r="J118" s="30" t="s">
        <v>30</v>
      </c>
      <c r="K118" s="30" t="s">
        <v>30</v>
      </c>
    </row>
    <row r="119" spans="1:11">
      <c r="A119" s="43" t="s">
        <v>544</v>
      </c>
      <c r="B119" s="30">
        <v>53</v>
      </c>
      <c r="C119" s="30" t="s">
        <v>135</v>
      </c>
      <c r="D119" s="30" t="s">
        <v>144</v>
      </c>
      <c r="E119" s="30" t="s">
        <v>486</v>
      </c>
      <c r="F119" s="30" t="s">
        <v>45</v>
      </c>
      <c r="G119" s="30" t="s">
        <v>297</v>
      </c>
      <c r="H119" s="30" t="s">
        <v>297</v>
      </c>
      <c r="I119" s="30" t="s">
        <v>30</v>
      </c>
      <c r="J119" s="30" t="s">
        <v>30</v>
      </c>
      <c r="K119" s="30" t="s">
        <v>30</v>
      </c>
    </row>
    <row r="120" spans="1:11">
      <c r="A120" s="43" t="s">
        <v>543</v>
      </c>
      <c r="B120" s="30">
        <v>52.5</v>
      </c>
      <c r="C120" s="30" t="s">
        <v>251</v>
      </c>
      <c r="D120" s="30" t="s">
        <v>144</v>
      </c>
      <c r="E120" s="30" t="s">
        <v>486</v>
      </c>
      <c r="F120" s="30" t="s">
        <v>45</v>
      </c>
      <c r="G120" s="30" t="s">
        <v>297</v>
      </c>
      <c r="H120" s="30" t="s">
        <v>297</v>
      </c>
      <c r="I120" s="30" t="s">
        <v>30</v>
      </c>
      <c r="J120" s="30" t="s">
        <v>30</v>
      </c>
      <c r="K120" s="30" t="s">
        <v>30</v>
      </c>
    </row>
    <row r="121" spans="1:11">
      <c r="A121" s="43" t="s">
        <v>542</v>
      </c>
      <c r="B121" s="30">
        <v>53.3</v>
      </c>
      <c r="C121" s="30" t="s">
        <v>251</v>
      </c>
      <c r="D121" s="30" t="s">
        <v>144</v>
      </c>
      <c r="E121" s="30" t="s">
        <v>486</v>
      </c>
      <c r="F121" s="30" t="s">
        <v>45</v>
      </c>
      <c r="G121" s="30" t="s">
        <v>297</v>
      </c>
      <c r="H121" s="30" t="s">
        <v>297</v>
      </c>
      <c r="I121" s="30" t="s">
        <v>30</v>
      </c>
      <c r="J121" s="30" t="s">
        <v>30</v>
      </c>
      <c r="K121" s="30" t="s">
        <v>30</v>
      </c>
    </row>
    <row r="122" spans="1:11">
      <c r="A122" s="43" t="s">
        <v>541</v>
      </c>
      <c r="B122" s="30">
        <v>54.6</v>
      </c>
      <c r="C122" s="30" t="s">
        <v>135</v>
      </c>
      <c r="D122" s="30" t="s">
        <v>144</v>
      </c>
      <c r="E122" s="30" t="s">
        <v>486</v>
      </c>
      <c r="F122" s="30" t="s">
        <v>45</v>
      </c>
      <c r="G122" s="30" t="s">
        <v>297</v>
      </c>
      <c r="H122" s="30" t="s">
        <v>297</v>
      </c>
      <c r="I122" s="30" t="s">
        <v>30</v>
      </c>
      <c r="J122" s="30" t="s">
        <v>30</v>
      </c>
      <c r="K122" s="30" t="s">
        <v>30</v>
      </c>
    </row>
    <row r="123" spans="1:11">
      <c r="A123" s="43" t="s">
        <v>540</v>
      </c>
      <c r="B123" s="30">
        <v>54.45</v>
      </c>
      <c r="C123" s="30" t="s">
        <v>135</v>
      </c>
      <c r="D123" s="30" t="s">
        <v>144</v>
      </c>
      <c r="E123" s="30" t="s">
        <v>486</v>
      </c>
      <c r="F123" s="30" t="s">
        <v>45</v>
      </c>
      <c r="G123" s="30" t="s">
        <v>297</v>
      </c>
      <c r="H123" s="30" t="s">
        <v>297</v>
      </c>
      <c r="I123" s="30" t="s">
        <v>30</v>
      </c>
      <c r="J123" s="30" t="s">
        <v>30</v>
      </c>
      <c r="K123" s="30" t="s">
        <v>30</v>
      </c>
    </row>
    <row r="124" spans="1:11">
      <c r="A124" s="43" t="s">
        <v>539</v>
      </c>
      <c r="B124" s="30">
        <v>53.8</v>
      </c>
      <c r="C124" s="30" t="s">
        <v>135</v>
      </c>
      <c r="D124" s="30" t="s">
        <v>144</v>
      </c>
      <c r="E124" s="30" t="s">
        <v>486</v>
      </c>
      <c r="F124" s="30" t="s">
        <v>45</v>
      </c>
      <c r="G124" s="30" t="s">
        <v>297</v>
      </c>
      <c r="H124" s="30" t="s">
        <v>297</v>
      </c>
      <c r="I124" s="30" t="s">
        <v>30</v>
      </c>
      <c r="J124" s="30" t="s">
        <v>30</v>
      </c>
      <c r="K124" s="30" t="s">
        <v>30</v>
      </c>
    </row>
    <row r="125" spans="1:11">
      <c r="A125" s="43" t="s">
        <v>538</v>
      </c>
      <c r="B125" s="30">
        <v>52.5</v>
      </c>
      <c r="C125" s="30" t="s">
        <v>251</v>
      </c>
      <c r="D125" s="30" t="s">
        <v>144</v>
      </c>
      <c r="E125" s="30" t="s">
        <v>486</v>
      </c>
      <c r="F125" s="30" t="s">
        <v>45</v>
      </c>
      <c r="G125" s="30" t="s">
        <v>297</v>
      </c>
      <c r="H125" s="30" t="s">
        <v>297</v>
      </c>
      <c r="I125" s="30" t="s">
        <v>30</v>
      </c>
      <c r="J125" s="30" t="s">
        <v>30</v>
      </c>
      <c r="K125" s="30" t="s">
        <v>30</v>
      </c>
    </row>
    <row r="126" spans="1:11">
      <c r="A126" s="43" t="s">
        <v>537</v>
      </c>
      <c r="B126" s="30">
        <v>54.6</v>
      </c>
      <c r="C126" s="30" t="s">
        <v>251</v>
      </c>
      <c r="D126" s="30" t="s">
        <v>144</v>
      </c>
      <c r="E126" s="30" t="s">
        <v>486</v>
      </c>
      <c r="F126" s="30" t="s">
        <v>45</v>
      </c>
      <c r="G126" s="30" t="s">
        <v>297</v>
      </c>
      <c r="H126" s="30" t="s">
        <v>297</v>
      </c>
      <c r="I126" s="30" t="s">
        <v>30</v>
      </c>
      <c r="J126" s="30" t="s">
        <v>30</v>
      </c>
      <c r="K126" s="30" t="s">
        <v>30</v>
      </c>
    </row>
    <row r="127" spans="1:11">
      <c r="A127" s="43" t="s">
        <v>536</v>
      </c>
      <c r="B127" s="30">
        <v>53.5</v>
      </c>
      <c r="C127" s="30" t="s">
        <v>135</v>
      </c>
      <c r="D127" s="30" t="s">
        <v>144</v>
      </c>
      <c r="E127" s="30" t="s">
        <v>486</v>
      </c>
      <c r="F127" s="30" t="s">
        <v>45</v>
      </c>
      <c r="G127" s="30" t="s">
        <v>297</v>
      </c>
      <c r="H127" s="30" t="s">
        <v>297</v>
      </c>
      <c r="I127" s="30" t="s">
        <v>30</v>
      </c>
      <c r="J127" s="30" t="s">
        <v>30</v>
      </c>
      <c r="K127" s="30" t="s">
        <v>30</v>
      </c>
    </row>
    <row r="128" spans="1:11">
      <c r="A128" s="43" t="s">
        <v>535</v>
      </c>
      <c r="B128" s="30">
        <v>54.3</v>
      </c>
      <c r="C128" s="30" t="s">
        <v>135</v>
      </c>
      <c r="D128" s="30" t="s">
        <v>144</v>
      </c>
      <c r="E128" s="30" t="s">
        <v>486</v>
      </c>
      <c r="F128" s="30" t="s">
        <v>45</v>
      </c>
      <c r="G128" s="30" t="s">
        <v>297</v>
      </c>
      <c r="H128" s="30" t="s">
        <v>297</v>
      </c>
      <c r="I128" s="30" t="s">
        <v>30</v>
      </c>
      <c r="J128" s="30" t="s">
        <v>30</v>
      </c>
      <c r="K128" s="30" t="s">
        <v>30</v>
      </c>
    </row>
    <row r="129" spans="1:11">
      <c r="A129" s="43" t="s">
        <v>534</v>
      </c>
      <c r="B129" s="30">
        <v>52.6</v>
      </c>
      <c r="C129" s="30" t="s">
        <v>135</v>
      </c>
      <c r="D129" s="30" t="s">
        <v>144</v>
      </c>
      <c r="E129" s="30" t="s">
        <v>486</v>
      </c>
      <c r="F129" s="30" t="s">
        <v>45</v>
      </c>
      <c r="G129" s="30" t="s">
        <v>297</v>
      </c>
      <c r="H129" s="30" t="s">
        <v>297</v>
      </c>
      <c r="I129" s="30" t="s">
        <v>30</v>
      </c>
      <c r="J129" s="30" t="s">
        <v>30</v>
      </c>
      <c r="K129" s="30" t="s">
        <v>30</v>
      </c>
    </row>
    <row r="130" spans="1:11">
      <c r="A130" s="43" t="s">
        <v>533</v>
      </c>
      <c r="B130" s="30">
        <v>54.3</v>
      </c>
      <c r="C130" s="30" t="s">
        <v>135</v>
      </c>
      <c r="D130" s="30" t="s">
        <v>247</v>
      </c>
      <c r="E130" s="30" t="s">
        <v>486</v>
      </c>
      <c r="F130" s="30" t="s">
        <v>45</v>
      </c>
      <c r="G130" s="30" t="s">
        <v>297</v>
      </c>
      <c r="H130" s="30" t="s">
        <v>297</v>
      </c>
      <c r="I130" s="30" t="s">
        <v>30</v>
      </c>
      <c r="J130" s="30" t="s">
        <v>30</v>
      </c>
      <c r="K130" s="30" t="s">
        <v>30</v>
      </c>
    </row>
    <row r="131" spans="1:11">
      <c r="A131" s="43" t="s">
        <v>532</v>
      </c>
      <c r="B131" s="30">
        <v>58.1</v>
      </c>
      <c r="C131" s="30" t="s">
        <v>251</v>
      </c>
      <c r="D131" s="30" t="s">
        <v>247</v>
      </c>
      <c r="E131" s="30" t="s">
        <v>486</v>
      </c>
      <c r="F131" s="30" t="s">
        <v>45</v>
      </c>
      <c r="G131" s="30" t="s">
        <v>297</v>
      </c>
      <c r="H131" s="30" t="s">
        <v>297</v>
      </c>
      <c r="I131" s="30" t="s">
        <v>30</v>
      </c>
      <c r="J131" s="30" t="s">
        <v>30</v>
      </c>
      <c r="K131" s="30" t="s">
        <v>30</v>
      </c>
    </row>
    <row r="132" spans="1:11">
      <c r="A132" s="43" t="s">
        <v>531</v>
      </c>
      <c r="B132" s="30">
        <v>55</v>
      </c>
      <c r="C132" s="30" t="s">
        <v>135</v>
      </c>
      <c r="D132" s="30" t="s">
        <v>247</v>
      </c>
      <c r="E132" s="30" t="s">
        <v>486</v>
      </c>
      <c r="F132" s="30" t="s">
        <v>45</v>
      </c>
      <c r="G132" s="30" t="s">
        <v>297</v>
      </c>
      <c r="H132" s="30" t="s">
        <v>297</v>
      </c>
      <c r="I132" s="30" t="s">
        <v>30</v>
      </c>
      <c r="J132" s="30" t="s">
        <v>30</v>
      </c>
      <c r="K132" s="30" t="s">
        <v>30</v>
      </c>
    </row>
    <row r="133" spans="1:11">
      <c r="A133" s="43" t="s">
        <v>530</v>
      </c>
      <c r="B133" s="30">
        <v>55.3</v>
      </c>
      <c r="C133" s="30" t="s">
        <v>251</v>
      </c>
      <c r="D133" s="30" t="s">
        <v>247</v>
      </c>
      <c r="E133" s="30" t="s">
        <v>486</v>
      </c>
      <c r="F133" s="30" t="s">
        <v>45</v>
      </c>
      <c r="G133" s="30" t="s">
        <v>297</v>
      </c>
      <c r="H133" s="30" t="s">
        <v>297</v>
      </c>
      <c r="I133" s="30" t="s">
        <v>30</v>
      </c>
      <c r="J133" s="30" t="s">
        <v>30</v>
      </c>
      <c r="K133" s="30" t="s">
        <v>30</v>
      </c>
    </row>
    <row r="134" spans="1:11">
      <c r="A134" s="43" t="s">
        <v>529</v>
      </c>
      <c r="B134" s="30">
        <v>56.6</v>
      </c>
      <c r="C134" s="30" t="s">
        <v>135</v>
      </c>
      <c r="D134" s="30" t="s">
        <v>247</v>
      </c>
      <c r="E134" s="30" t="s">
        <v>486</v>
      </c>
      <c r="F134" s="30" t="s">
        <v>45</v>
      </c>
      <c r="G134" s="30" t="s">
        <v>297</v>
      </c>
      <c r="H134" s="30" t="s">
        <v>297</v>
      </c>
      <c r="I134" s="30" t="s">
        <v>30</v>
      </c>
      <c r="J134" s="30" t="s">
        <v>30</v>
      </c>
      <c r="K134" s="30" t="s">
        <v>30</v>
      </c>
    </row>
    <row r="135" spans="1:11">
      <c r="A135" s="43" t="s">
        <v>528</v>
      </c>
      <c r="B135" s="30">
        <v>54</v>
      </c>
      <c r="C135" s="30" t="s">
        <v>135</v>
      </c>
      <c r="D135" s="30" t="s">
        <v>247</v>
      </c>
      <c r="E135" s="30" t="s">
        <v>486</v>
      </c>
      <c r="F135" s="30" t="s">
        <v>45</v>
      </c>
      <c r="G135" s="30" t="s">
        <v>297</v>
      </c>
      <c r="H135" s="30" t="s">
        <v>297</v>
      </c>
      <c r="I135" s="30" t="s">
        <v>30</v>
      </c>
      <c r="J135" s="30" t="s">
        <v>30</v>
      </c>
      <c r="K135" s="30" t="s">
        <v>30</v>
      </c>
    </row>
    <row r="136" spans="1:11">
      <c r="A136" s="43" t="s">
        <v>527</v>
      </c>
      <c r="B136" s="30">
        <v>56.1</v>
      </c>
      <c r="C136" s="30" t="s">
        <v>251</v>
      </c>
      <c r="D136" s="30" t="s">
        <v>247</v>
      </c>
      <c r="E136" s="30" t="s">
        <v>486</v>
      </c>
      <c r="F136" s="30" t="s">
        <v>45</v>
      </c>
      <c r="G136" s="30" t="s">
        <v>297</v>
      </c>
      <c r="H136" s="30" t="s">
        <v>297</v>
      </c>
      <c r="I136" s="30" t="s">
        <v>30</v>
      </c>
      <c r="J136" s="30" t="s">
        <v>30</v>
      </c>
      <c r="K136" s="30" t="s">
        <v>30</v>
      </c>
    </row>
    <row r="137" spans="1:11">
      <c r="A137" s="43" t="s">
        <v>526</v>
      </c>
      <c r="B137" s="30">
        <v>58.8</v>
      </c>
      <c r="C137" s="30" t="s">
        <v>135</v>
      </c>
      <c r="D137" s="30" t="s">
        <v>247</v>
      </c>
      <c r="E137" s="30" t="s">
        <v>486</v>
      </c>
      <c r="F137" s="30" t="s">
        <v>45</v>
      </c>
      <c r="G137" s="30" t="s">
        <v>297</v>
      </c>
      <c r="H137" s="30" t="s">
        <v>297</v>
      </c>
      <c r="I137" s="30" t="s">
        <v>30</v>
      </c>
      <c r="J137" s="30" t="s">
        <v>30</v>
      </c>
      <c r="K137" s="30" t="s">
        <v>30</v>
      </c>
    </row>
    <row r="138" spans="1:11">
      <c r="A138" s="43" t="s">
        <v>525</v>
      </c>
      <c r="B138" s="30">
        <v>57</v>
      </c>
      <c r="C138" s="30" t="s">
        <v>251</v>
      </c>
      <c r="D138" s="30" t="s">
        <v>247</v>
      </c>
      <c r="E138" s="30" t="s">
        <v>486</v>
      </c>
      <c r="F138" s="30" t="s">
        <v>45</v>
      </c>
      <c r="G138" s="30" t="s">
        <v>297</v>
      </c>
      <c r="H138" s="30" t="s">
        <v>297</v>
      </c>
      <c r="I138" s="30" t="s">
        <v>30</v>
      </c>
      <c r="J138" s="30" t="s">
        <v>30</v>
      </c>
      <c r="K138" s="30" t="s">
        <v>30</v>
      </c>
    </row>
    <row r="139" spans="1:11">
      <c r="A139" s="43" t="s">
        <v>524</v>
      </c>
      <c r="B139" s="30">
        <v>54.9</v>
      </c>
      <c r="C139" s="30" t="s">
        <v>135</v>
      </c>
      <c r="D139" s="30" t="s">
        <v>247</v>
      </c>
      <c r="E139" s="30" t="s">
        <v>486</v>
      </c>
      <c r="F139" s="30" t="s">
        <v>45</v>
      </c>
      <c r="G139" s="30" t="s">
        <v>297</v>
      </c>
      <c r="H139" s="30" t="s">
        <v>297</v>
      </c>
      <c r="I139" s="30" t="s">
        <v>30</v>
      </c>
      <c r="J139" s="30" t="s">
        <v>30</v>
      </c>
      <c r="K139" s="30" t="s">
        <v>30</v>
      </c>
    </row>
    <row r="140" spans="1:11">
      <c r="A140" s="43" t="s">
        <v>523</v>
      </c>
      <c r="B140" s="30">
        <v>52.8</v>
      </c>
      <c r="C140" s="30" t="s">
        <v>135</v>
      </c>
      <c r="D140" s="30" t="s">
        <v>247</v>
      </c>
      <c r="E140" s="30" t="s">
        <v>486</v>
      </c>
      <c r="F140" s="30" t="s">
        <v>45</v>
      </c>
      <c r="G140" s="30" t="s">
        <v>297</v>
      </c>
      <c r="H140" s="30" t="s">
        <v>297</v>
      </c>
      <c r="I140" s="30" t="s">
        <v>30</v>
      </c>
      <c r="J140" s="30" t="s">
        <v>30</v>
      </c>
      <c r="K140" s="30" t="s">
        <v>30</v>
      </c>
    </row>
    <row r="141" spans="1:11">
      <c r="A141" s="43" t="s">
        <v>522</v>
      </c>
      <c r="B141" s="30">
        <v>57.5</v>
      </c>
      <c r="C141" s="30" t="s">
        <v>135</v>
      </c>
      <c r="D141" s="30" t="s">
        <v>247</v>
      </c>
      <c r="E141" s="30" t="s">
        <v>486</v>
      </c>
      <c r="F141" s="30" t="s">
        <v>45</v>
      </c>
      <c r="G141" s="30" t="s">
        <v>297</v>
      </c>
      <c r="H141" s="30" t="s">
        <v>297</v>
      </c>
      <c r="I141" s="30" t="s">
        <v>30</v>
      </c>
      <c r="J141" s="30" t="s">
        <v>30</v>
      </c>
      <c r="K141" s="30" t="s">
        <v>30</v>
      </c>
    </row>
    <row r="142" spans="1:11">
      <c r="A142" s="43" t="s">
        <v>521</v>
      </c>
      <c r="B142" s="30">
        <v>53.8</v>
      </c>
      <c r="C142" s="30" t="s">
        <v>135</v>
      </c>
      <c r="D142" s="30" t="s">
        <v>247</v>
      </c>
      <c r="E142" s="30" t="s">
        <v>486</v>
      </c>
      <c r="F142" s="30" t="s">
        <v>45</v>
      </c>
      <c r="G142" s="30" t="s">
        <v>297</v>
      </c>
      <c r="H142" s="30" t="s">
        <v>297</v>
      </c>
      <c r="I142" s="30" t="s">
        <v>30</v>
      </c>
      <c r="J142" s="30" t="s">
        <v>30</v>
      </c>
      <c r="K142" s="30" t="s">
        <v>30</v>
      </c>
    </row>
    <row r="143" spans="1:11">
      <c r="A143" s="43" t="s">
        <v>520</v>
      </c>
      <c r="B143" s="30">
        <v>56</v>
      </c>
      <c r="C143" s="30" t="s">
        <v>135</v>
      </c>
      <c r="D143" s="30" t="s">
        <v>247</v>
      </c>
      <c r="E143" s="30" t="s">
        <v>486</v>
      </c>
      <c r="F143" s="30" t="s">
        <v>45</v>
      </c>
      <c r="G143" s="30" t="s">
        <v>297</v>
      </c>
      <c r="H143" s="30" t="s">
        <v>297</v>
      </c>
      <c r="I143" s="30" t="s">
        <v>30</v>
      </c>
      <c r="J143" s="30" t="s">
        <v>30</v>
      </c>
      <c r="K143" s="30" t="s">
        <v>30</v>
      </c>
    </row>
    <row r="144" spans="1:11">
      <c r="A144" s="43" t="s">
        <v>519</v>
      </c>
      <c r="B144" s="30">
        <v>55.5</v>
      </c>
      <c r="C144" s="30" t="s">
        <v>135</v>
      </c>
      <c r="D144" s="30" t="s">
        <v>247</v>
      </c>
      <c r="E144" s="30" t="s">
        <v>486</v>
      </c>
      <c r="F144" s="30" t="s">
        <v>45</v>
      </c>
      <c r="G144" s="30" t="s">
        <v>297</v>
      </c>
      <c r="H144" s="30" t="s">
        <v>297</v>
      </c>
      <c r="I144" s="30" t="s">
        <v>30</v>
      </c>
      <c r="J144" s="30" t="s">
        <v>30</v>
      </c>
      <c r="K144" s="30" t="s">
        <v>30</v>
      </c>
    </row>
    <row r="145" spans="1:11">
      <c r="A145" s="43" t="s">
        <v>518</v>
      </c>
      <c r="B145" s="30">
        <v>57.9</v>
      </c>
      <c r="C145" s="30" t="s">
        <v>251</v>
      </c>
      <c r="D145" s="30" t="s">
        <v>247</v>
      </c>
      <c r="E145" s="30" t="s">
        <v>486</v>
      </c>
      <c r="F145" s="30" t="s">
        <v>45</v>
      </c>
      <c r="G145" s="30" t="s">
        <v>297</v>
      </c>
      <c r="H145" s="30" t="s">
        <v>297</v>
      </c>
      <c r="I145" s="30" t="s">
        <v>30</v>
      </c>
      <c r="J145" s="30" t="s">
        <v>30</v>
      </c>
      <c r="K145" s="30" t="s">
        <v>30</v>
      </c>
    </row>
    <row r="146" spans="1:11">
      <c r="A146" s="43" t="s">
        <v>517</v>
      </c>
      <c r="B146" s="30">
        <v>57.8</v>
      </c>
      <c r="C146" s="30" t="s">
        <v>135</v>
      </c>
      <c r="D146" s="30" t="s">
        <v>247</v>
      </c>
      <c r="E146" s="30" t="s">
        <v>486</v>
      </c>
      <c r="F146" s="30" t="s">
        <v>45</v>
      </c>
      <c r="G146" s="30" t="s">
        <v>297</v>
      </c>
      <c r="H146" s="30" t="s">
        <v>297</v>
      </c>
      <c r="I146" s="30" t="s">
        <v>30</v>
      </c>
      <c r="J146" s="30" t="s">
        <v>30</v>
      </c>
      <c r="K146" s="30" t="s">
        <v>30</v>
      </c>
    </row>
    <row r="147" spans="1:11">
      <c r="A147" s="43" t="s">
        <v>516</v>
      </c>
      <c r="B147" s="30">
        <v>57.5</v>
      </c>
      <c r="C147" s="30" t="s">
        <v>135</v>
      </c>
      <c r="D147" s="30" t="s">
        <v>247</v>
      </c>
      <c r="E147" s="30" t="s">
        <v>486</v>
      </c>
      <c r="F147" s="30" t="s">
        <v>45</v>
      </c>
      <c r="G147" s="30" t="s">
        <v>297</v>
      </c>
      <c r="H147" s="30" t="s">
        <v>297</v>
      </c>
      <c r="I147" s="30" t="s">
        <v>30</v>
      </c>
      <c r="J147" s="30" t="s">
        <v>30</v>
      </c>
      <c r="K147" s="30" t="s">
        <v>30</v>
      </c>
    </row>
    <row r="148" spans="1:11">
      <c r="A148" s="43" t="s">
        <v>515</v>
      </c>
      <c r="B148" s="30">
        <v>55.4</v>
      </c>
      <c r="C148" s="30" t="s">
        <v>135</v>
      </c>
      <c r="D148" s="30" t="s">
        <v>247</v>
      </c>
      <c r="E148" s="30" t="s">
        <v>486</v>
      </c>
      <c r="F148" s="30" t="s">
        <v>45</v>
      </c>
      <c r="G148" s="30" t="s">
        <v>297</v>
      </c>
      <c r="H148" s="30" t="s">
        <v>297</v>
      </c>
      <c r="I148" s="30" t="s">
        <v>30</v>
      </c>
      <c r="J148" s="30" t="s">
        <v>30</v>
      </c>
      <c r="K148" s="30" t="s">
        <v>30</v>
      </c>
    </row>
    <row r="149" spans="1:11">
      <c r="A149" s="43" t="s">
        <v>514</v>
      </c>
      <c r="B149" s="30">
        <v>57.6</v>
      </c>
      <c r="C149" s="30" t="s">
        <v>135</v>
      </c>
      <c r="D149" s="30" t="s">
        <v>247</v>
      </c>
      <c r="E149" s="30" t="s">
        <v>486</v>
      </c>
      <c r="F149" s="30" t="s">
        <v>45</v>
      </c>
      <c r="G149" s="30" t="s">
        <v>297</v>
      </c>
      <c r="H149" s="30" t="s">
        <v>297</v>
      </c>
      <c r="I149" s="30" t="s">
        <v>30</v>
      </c>
      <c r="J149" s="30" t="s">
        <v>30</v>
      </c>
      <c r="K149" s="30" t="s">
        <v>30</v>
      </c>
    </row>
    <row r="150" spans="1:11">
      <c r="A150" s="43" t="s">
        <v>513</v>
      </c>
      <c r="B150" s="30">
        <v>56.8</v>
      </c>
      <c r="C150" s="30" t="s">
        <v>135</v>
      </c>
      <c r="D150" s="30" t="s">
        <v>247</v>
      </c>
      <c r="E150" s="30" t="s">
        <v>486</v>
      </c>
      <c r="F150" s="30" t="s">
        <v>45</v>
      </c>
      <c r="G150" s="30" t="s">
        <v>297</v>
      </c>
      <c r="H150" s="30" t="s">
        <v>297</v>
      </c>
      <c r="I150" s="30" t="s">
        <v>30</v>
      </c>
      <c r="J150" s="30" t="s">
        <v>30</v>
      </c>
      <c r="K150" s="30" t="s">
        <v>30</v>
      </c>
    </row>
    <row r="151" spans="1:11">
      <c r="A151" s="43" t="s">
        <v>512</v>
      </c>
      <c r="B151" s="30">
        <v>58</v>
      </c>
      <c r="C151" s="30" t="s">
        <v>135</v>
      </c>
      <c r="D151" s="30" t="s">
        <v>247</v>
      </c>
      <c r="E151" s="30" t="s">
        <v>486</v>
      </c>
      <c r="F151" s="30" t="s">
        <v>45</v>
      </c>
      <c r="G151" s="30" t="s">
        <v>297</v>
      </c>
      <c r="H151" s="30" t="s">
        <v>297</v>
      </c>
      <c r="I151" s="30" t="s">
        <v>30</v>
      </c>
      <c r="J151" s="30" t="s">
        <v>30</v>
      </c>
      <c r="K151" s="30" t="s">
        <v>30</v>
      </c>
    </row>
    <row r="152" spans="1:11">
      <c r="A152" s="43" t="s">
        <v>511</v>
      </c>
      <c r="B152" s="30">
        <v>50</v>
      </c>
      <c r="C152" s="30" t="s">
        <v>251</v>
      </c>
      <c r="D152" s="30" t="s">
        <v>144</v>
      </c>
      <c r="E152" s="30" t="s">
        <v>486</v>
      </c>
      <c r="F152" s="30" t="s">
        <v>45</v>
      </c>
      <c r="G152" s="30" t="s">
        <v>297</v>
      </c>
      <c r="H152" s="30" t="s">
        <v>297</v>
      </c>
      <c r="I152" s="30" t="s">
        <v>30</v>
      </c>
      <c r="J152" s="30" t="s">
        <v>30</v>
      </c>
      <c r="K152" s="30" t="s">
        <v>30</v>
      </c>
    </row>
    <row r="153" spans="1:11">
      <c r="A153" s="43" t="s">
        <v>510</v>
      </c>
      <c r="B153" s="30">
        <v>51.6</v>
      </c>
      <c r="C153" s="30" t="s">
        <v>251</v>
      </c>
      <c r="D153" s="30" t="s">
        <v>144</v>
      </c>
      <c r="E153" s="30" t="s">
        <v>486</v>
      </c>
      <c r="F153" s="30" t="s">
        <v>45</v>
      </c>
      <c r="G153" s="30" t="s">
        <v>297</v>
      </c>
      <c r="H153" s="30" t="s">
        <v>297</v>
      </c>
      <c r="I153" s="30" t="s">
        <v>30</v>
      </c>
      <c r="J153" s="30" t="s">
        <v>30</v>
      </c>
      <c r="K153" s="30" t="s">
        <v>30</v>
      </c>
    </row>
    <row r="154" spans="1:11">
      <c r="A154" s="43" t="s">
        <v>509</v>
      </c>
      <c r="B154" s="30">
        <v>47.1</v>
      </c>
      <c r="C154" s="30" t="s">
        <v>251</v>
      </c>
      <c r="D154" s="30" t="s">
        <v>144</v>
      </c>
      <c r="E154" s="30" t="s">
        <v>486</v>
      </c>
      <c r="F154" s="30" t="s">
        <v>330</v>
      </c>
      <c r="G154" s="30" t="s">
        <v>297</v>
      </c>
      <c r="H154" s="30" t="s">
        <v>297</v>
      </c>
      <c r="I154" s="30">
        <v>62.5</v>
      </c>
      <c r="J154" s="30">
        <v>32.4</v>
      </c>
      <c r="K154" s="30">
        <v>1.93</v>
      </c>
    </row>
    <row r="155" spans="1:11">
      <c r="A155" s="43" t="s">
        <v>508</v>
      </c>
      <c r="B155" s="30">
        <v>54.6</v>
      </c>
      <c r="C155" s="30" t="s">
        <v>135</v>
      </c>
      <c r="D155" s="30" t="s">
        <v>144</v>
      </c>
      <c r="E155" s="30" t="s">
        <v>486</v>
      </c>
      <c r="F155" s="30" t="s">
        <v>45</v>
      </c>
      <c r="G155" s="30" t="s">
        <v>297</v>
      </c>
      <c r="H155" s="30" t="s">
        <v>297</v>
      </c>
      <c r="I155" s="30" t="s">
        <v>30</v>
      </c>
      <c r="J155" s="30" t="s">
        <v>30</v>
      </c>
      <c r="K155" s="30" t="s">
        <v>30</v>
      </c>
    </row>
    <row r="156" spans="1:11">
      <c r="A156" s="43" t="s">
        <v>507</v>
      </c>
      <c r="B156" s="30">
        <v>50.1</v>
      </c>
      <c r="C156" s="30" t="s">
        <v>251</v>
      </c>
      <c r="D156" s="30" t="s">
        <v>144</v>
      </c>
      <c r="E156" s="30" t="s">
        <v>486</v>
      </c>
      <c r="F156" s="30" t="s">
        <v>45</v>
      </c>
      <c r="G156" s="30" t="s">
        <v>297</v>
      </c>
      <c r="H156" s="30" t="s">
        <v>297</v>
      </c>
      <c r="I156" s="30" t="s">
        <v>30</v>
      </c>
      <c r="J156" s="30" t="s">
        <v>30</v>
      </c>
      <c r="K156" s="30" t="s">
        <v>30</v>
      </c>
    </row>
    <row r="157" spans="1:11">
      <c r="A157" s="43" t="s">
        <v>506</v>
      </c>
      <c r="B157" s="30">
        <v>52.9</v>
      </c>
      <c r="C157" s="30" t="s">
        <v>135</v>
      </c>
      <c r="D157" s="30" t="s">
        <v>144</v>
      </c>
      <c r="E157" s="30" t="s">
        <v>486</v>
      </c>
      <c r="F157" s="30" t="s">
        <v>45</v>
      </c>
      <c r="G157" s="30" t="s">
        <v>297</v>
      </c>
      <c r="H157" s="30" t="s">
        <v>297</v>
      </c>
      <c r="I157" s="30" t="s">
        <v>30</v>
      </c>
      <c r="J157" s="30" t="s">
        <v>30</v>
      </c>
      <c r="K157" s="30" t="s">
        <v>30</v>
      </c>
    </row>
    <row r="158" spans="1:11">
      <c r="A158" s="43" t="s">
        <v>505</v>
      </c>
      <c r="B158" s="30">
        <v>50.7</v>
      </c>
      <c r="C158" s="30" t="s">
        <v>251</v>
      </c>
      <c r="D158" s="30" t="s">
        <v>144</v>
      </c>
      <c r="E158" s="30" t="s">
        <v>486</v>
      </c>
      <c r="F158" s="30" t="s">
        <v>45</v>
      </c>
      <c r="G158" s="30" t="s">
        <v>297</v>
      </c>
      <c r="H158" s="30" t="s">
        <v>297</v>
      </c>
      <c r="I158" s="30" t="s">
        <v>30</v>
      </c>
      <c r="J158" s="30" t="s">
        <v>30</v>
      </c>
      <c r="K158" s="30" t="s">
        <v>30</v>
      </c>
    </row>
    <row r="159" spans="1:11">
      <c r="A159" s="43" t="s">
        <v>504</v>
      </c>
      <c r="B159" s="30">
        <v>53.9</v>
      </c>
      <c r="C159" s="30" t="s">
        <v>135</v>
      </c>
      <c r="D159" s="30" t="s">
        <v>144</v>
      </c>
      <c r="E159" s="30" t="s">
        <v>486</v>
      </c>
      <c r="F159" s="30" t="s">
        <v>45</v>
      </c>
      <c r="G159" s="30" t="s">
        <v>297</v>
      </c>
      <c r="H159" s="30" t="s">
        <v>297</v>
      </c>
      <c r="I159" s="30" t="s">
        <v>30</v>
      </c>
      <c r="J159" s="30" t="s">
        <v>30</v>
      </c>
      <c r="K159" s="30" t="s">
        <v>30</v>
      </c>
    </row>
    <row r="160" spans="1:11">
      <c r="A160" s="43" t="s">
        <v>503</v>
      </c>
      <c r="B160" s="30">
        <v>51.5</v>
      </c>
      <c r="C160" s="30" t="s">
        <v>251</v>
      </c>
      <c r="D160" s="30" t="s">
        <v>144</v>
      </c>
      <c r="E160" s="30" t="s">
        <v>486</v>
      </c>
      <c r="F160" s="30" t="s">
        <v>45</v>
      </c>
      <c r="G160" s="30" t="s">
        <v>297</v>
      </c>
      <c r="H160" s="30" t="s">
        <v>297</v>
      </c>
      <c r="I160" s="30" t="s">
        <v>30</v>
      </c>
      <c r="J160" s="30" t="s">
        <v>30</v>
      </c>
      <c r="K160" s="30" t="s">
        <v>30</v>
      </c>
    </row>
    <row r="161" spans="1:11">
      <c r="A161" s="43" t="s">
        <v>502</v>
      </c>
      <c r="B161" s="30">
        <v>52.4</v>
      </c>
      <c r="C161" s="30" t="s">
        <v>251</v>
      </c>
      <c r="D161" s="30" t="s">
        <v>144</v>
      </c>
      <c r="E161" s="30" t="s">
        <v>486</v>
      </c>
      <c r="F161" s="30" t="s">
        <v>45</v>
      </c>
      <c r="G161" s="30" t="s">
        <v>297</v>
      </c>
      <c r="H161" s="30" t="s">
        <v>297</v>
      </c>
      <c r="I161" s="30" t="s">
        <v>30</v>
      </c>
      <c r="J161" s="30" t="s">
        <v>30</v>
      </c>
      <c r="K161" s="30" t="s">
        <v>30</v>
      </c>
    </row>
    <row r="162" spans="1:11">
      <c r="A162" s="43" t="s">
        <v>501</v>
      </c>
      <c r="B162" s="30">
        <v>53</v>
      </c>
      <c r="C162" s="30" t="s">
        <v>135</v>
      </c>
      <c r="D162" s="30" t="s">
        <v>144</v>
      </c>
      <c r="E162" s="30" t="s">
        <v>486</v>
      </c>
      <c r="F162" s="30" t="s">
        <v>45</v>
      </c>
      <c r="G162" s="30" t="s">
        <v>297</v>
      </c>
      <c r="H162" s="30" t="s">
        <v>297</v>
      </c>
      <c r="I162" s="30" t="s">
        <v>30</v>
      </c>
      <c r="J162" s="30" t="s">
        <v>30</v>
      </c>
      <c r="K162" s="30" t="s">
        <v>30</v>
      </c>
    </row>
    <row r="163" spans="1:11">
      <c r="A163" s="43" t="s">
        <v>500</v>
      </c>
      <c r="B163" s="30">
        <v>53</v>
      </c>
      <c r="C163" s="30" t="s">
        <v>135</v>
      </c>
      <c r="D163" s="30" t="s">
        <v>144</v>
      </c>
      <c r="E163" s="30" t="s">
        <v>486</v>
      </c>
      <c r="F163" s="30" t="s">
        <v>45</v>
      </c>
      <c r="G163" s="30" t="s">
        <v>297</v>
      </c>
      <c r="H163" s="30" t="s">
        <v>297</v>
      </c>
      <c r="I163" s="30" t="s">
        <v>30</v>
      </c>
      <c r="J163" s="30" t="s">
        <v>30</v>
      </c>
      <c r="K163" s="30" t="s">
        <v>30</v>
      </c>
    </row>
    <row r="164" spans="1:11">
      <c r="A164" s="43" t="s">
        <v>499</v>
      </c>
      <c r="B164" s="30">
        <v>52.6</v>
      </c>
      <c r="C164" s="30" t="s">
        <v>251</v>
      </c>
      <c r="D164" s="30" t="s">
        <v>144</v>
      </c>
      <c r="E164" s="30" t="s">
        <v>486</v>
      </c>
      <c r="F164" s="30" t="s">
        <v>45</v>
      </c>
      <c r="G164" s="30" t="s">
        <v>297</v>
      </c>
      <c r="H164" s="30" t="s">
        <v>297</v>
      </c>
      <c r="I164" s="30" t="s">
        <v>30</v>
      </c>
      <c r="J164" s="30" t="s">
        <v>30</v>
      </c>
      <c r="K164" s="30" t="s">
        <v>30</v>
      </c>
    </row>
    <row r="165" spans="1:11">
      <c r="A165" s="43" t="s">
        <v>498</v>
      </c>
      <c r="B165" s="30">
        <v>51.1</v>
      </c>
      <c r="C165" s="30" t="s">
        <v>251</v>
      </c>
      <c r="D165" s="30" t="s">
        <v>144</v>
      </c>
      <c r="E165" s="30" t="s">
        <v>486</v>
      </c>
      <c r="F165" s="30" t="s">
        <v>45</v>
      </c>
      <c r="G165" s="30" t="s">
        <v>297</v>
      </c>
      <c r="H165" s="30" t="s">
        <v>297</v>
      </c>
      <c r="I165" s="30" t="s">
        <v>30</v>
      </c>
      <c r="J165" s="30" t="s">
        <v>30</v>
      </c>
      <c r="K165" s="30" t="s">
        <v>30</v>
      </c>
    </row>
    <row r="166" spans="1:11">
      <c r="A166" s="43" t="s">
        <v>497</v>
      </c>
      <c r="B166" s="30">
        <v>57.9</v>
      </c>
      <c r="C166" s="30" t="s">
        <v>135</v>
      </c>
      <c r="D166" s="30" t="s">
        <v>293</v>
      </c>
      <c r="E166" s="30" t="s">
        <v>486</v>
      </c>
      <c r="F166" s="30" t="s">
        <v>45</v>
      </c>
      <c r="G166" s="30" t="s">
        <v>297</v>
      </c>
      <c r="H166" s="30" t="s">
        <v>297</v>
      </c>
      <c r="I166" s="30" t="s">
        <v>30</v>
      </c>
      <c r="J166" s="30" t="s">
        <v>30</v>
      </c>
      <c r="K166" s="30" t="s">
        <v>30</v>
      </c>
    </row>
    <row r="167" spans="1:11">
      <c r="A167" s="43" t="s">
        <v>496</v>
      </c>
      <c r="B167" s="30">
        <v>53.1</v>
      </c>
      <c r="C167" s="30" t="s">
        <v>135</v>
      </c>
      <c r="D167" s="30" t="s">
        <v>144</v>
      </c>
      <c r="E167" s="30" t="s">
        <v>486</v>
      </c>
      <c r="F167" s="30" t="s">
        <v>45</v>
      </c>
      <c r="G167" s="30" t="s">
        <v>297</v>
      </c>
      <c r="H167" s="30" t="s">
        <v>297</v>
      </c>
      <c r="I167" s="30" t="s">
        <v>30</v>
      </c>
      <c r="J167" s="30" t="s">
        <v>30</v>
      </c>
      <c r="K167" s="30" t="s">
        <v>30</v>
      </c>
    </row>
    <row r="168" spans="1:11">
      <c r="A168" s="43" t="s">
        <v>495</v>
      </c>
      <c r="B168" s="30">
        <v>47</v>
      </c>
      <c r="C168" s="30" t="s">
        <v>251</v>
      </c>
      <c r="D168" s="30" t="s">
        <v>144</v>
      </c>
      <c r="E168" s="30" t="s">
        <v>486</v>
      </c>
      <c r="F168" s="30" t="s">
        <v>45</v>
      </c>
      <c r="G168" s="30" t="s">
        <v>297</v>
      </c>
      <c r="H168" s="30" t="s">
        <v>297</v>
      </c>
      <c r="I168" s="30" t="s">
        <v>30</v>
      </c>
      <c r="J168" s="30" t="s">
        <v>30</v>
      </c>
      <c r="K168" s="30" t="s">
        <v>30</v>
      </c>
    </row>
    <row r="169" spans="1:11">
      <c r="A169" s="43" t="s">
        <v>494</v>
      </c>
      <c r="B169" s="30">
        <v>43.7</v>
      </c>
      <c r="C169" s="30" t="s">
        <v>251</v>
      </c>
      <c r="D169" s="30" t="s">
        <v>144</v>
      </c>
      <c r="E169" s="30" t="s">
        <v>486</v>
      </c>
      <c r="F169" s="30" t="s">
        <v>45</v>
      </c>
      <c r="G169" s="30" t="s">
        <v>297</v>
      </c>
      <c r="H169" s="30" t="s">
        <v>297</v>
      </c>
      <c r="I169" s="30" t="s">
        <v>30</v>
      </c>
      <c r="J169" s="30" t="s">
        <v>30</v>
      </c>
      <c r="K169" s="30" t="s">
        <v>30</v>
      </c>
    </row>
    <row r="170" spans="1:11">
      <c r="A170" s="43" t="s">
        <v>493</v>
      </c>
      <c r="B170" s="30">
        <v>52.7</v>
      </c>
      <c r="C170" s="30" t="s">
        <v>135</v>
      </c>
      <c r="D170" s="30" t="s">
        <v>144</v>
      </c>
      <c r="E170" s="30" t="s">
        <v>486</v>
      </c>
      <c r="F170" s="30" t="s">
        <v>45</v>
      </c>
      <c r="G170" s="30" t="s">
        <v>297</v>
      </c>
      <c r="H170" s="30" t="s">
        <v>297</v>
      </c>
      <c r="I170" s="30" t="s">
        <v>30</v>
      </c>
      <c r="J170" s="30" t="s">
        <v>30</v>
      </c>
      <c r="K170" s="30" t="s">
        <v>30</v>
      </c>
    </row>
    <row r="171" spans="1:11">
      <c r="A171" s="43" t="s">
        <v>492</v>
      </c>
      <c r="B171" s="30">
        <v>49.7</v>
      </c>
      <c r="C171" s="30" t="s">
        <v>251</v>
      </c>
      <c r="D171" s="30" t="s">
        <v>144</v>
      </c>
      <c r="E171" s="30" t="s">
        <v>486</v>
      </c>
      <c r="F171" s="30" t="s">
        <v>45</v>
      </c>
      <c r="G171" s="30" t="s">
        <v>297</v>
      </c>
      <c r="H171" s="30" t="s">
        <v>297</v>
      </c>
      <c r="I171" s="30" t="s">
        <v>30</v>
      </c>
      <c r="J171" s="30" t="s">
        <v>30</v>
      </c>
      <c r="K171" s="30" t="s">
        <v>30</v>
      </c>
    </row>
    <row r="172" spans="1:11">
      <c r="A172" s="43" t="s">
        <v>491</v>
      </c>
      <c r="B172" s="30">
        <v>50.3</v>
      </c>
      <c r="C172" s="30" t="s">
        <v>251</v>
      </c>
      <c r="D172" s="30" t="s">
        <v>144</v>
      </c>
      <c r="E172" s="30" t="s">
        <v>486</v>
      </c>
      <c r="F172" s="30" t="s">
        <v>45</v>
      </c>
      <c r="G172" s="30" t="s">
        <v>297</v>
      </c>
      <c r="H172" s="30" t="s">
        <v>297</v>
      </c>
      <c r="I172" s="30" t="s">
        <v>30</v>
      </c>
      <c r="J172" s="30" t="s">
        <v>30</v>
      </c>
      <c r="K172" s="30" t="s">
        <v>30</v>
      </c>
    </row>
    <row r="173" spans="1:11">
      <c r="A173" s="43" t="s">
        <v>490</v>
      </c>
      <c r="B173" s="30">
        <v>58.6</v>
      </c>
      <c r="C173" s="30" t="s">
        <v>135</v>
      </c>
      <c r="D173" s="30" t="s">
        <v>293</v>
      </c>
      <c r="E173" s="30" t="s">
        <v>486</v>
      </c>
      <c r="F173" s="30" t="s">
        <v>45</v>
      </c>
      <c r="G173" s="30" t="s">
        <v>297</v>
      </c>
      <c r="H173" s="30" t="s">
        <v>297</v>
      </c>
      <c r="I173" s="30" t="s">
        <v>30</v>
      </c>
      <c r="J173" s="30" t="s">
        <v>30</v>
      </c>
      <c r="K173" s="30" t="s">
        <v>30</v>
      </c>
    </row>
    <row r="174" spans="1:11">
      <c r="A174" s="43" t="s">
        <v>489</v>
      </c>
      <c r="B174" s="30">
        <v>52.8</v>
      </c>
      <c r="C174" s="30" t="s">
        <v>251</v>
      </c>
      <c r="D174" s="30" t="s">
        <v>144</v>
      </c>
      <c r="E174" s="30" t="s">
        <v>486</v>
      </c>
      <c r="F174" s="30" t="s">
        <v>330</v>
      </c>
      <c r="G174" s="30" t="s">
        <v>297</v>
      </c>
      <c r="H174" s="30" t="s">
        <v>297</v>
      </c>
      <c r="I174" s="30">
        <v>63.2</v>
      </c>
      <c r="J174" s="30">
        <v>34</v>
      </c>
      <c r="K174" s="30">
        <v>1.86</v>
      </c>
    </row>
    <row r="175" spans="1:11">
      <c r="A175" s="43" t="s">
        <v>488</v>
      </c>
      <c r="B175" s="30">
        <v>52.4</v>
      </c>
      <c r="C175" s="30" t="s">
        <v>251</v>
      </c>
      <c r="D175" s="30" t="s">
        <v>144</v>
      </c>
      <c r="E175" s="30" t="s">
        <v>486</v>
      </c>
      <c r="F175" s="30" t="s">
        <v>45</v>
      </c>
      <c r="G175" s="30" t="s">
        <v>297</v>
      </c>
      <c r="H175" s="30" t="s">
        <v>297</v>
      </c>
      <c r="I175" s="30" t="s">
        <v>30</v>
      </c>
      <c r="J175" s="30" t="s">
        <v>30</v>
      </c>
      <c r="K175" s="30" t="s">
        <v>30</v>
      </c>
    </row>
    <row r="176" spans="1:11">
      <c r="A176" s="43" t="s">
        <v>487</v>
      </c>
      <c r="B176" s="30">
        <v>53.8</v>
      </c>
      <c r="C176" s="30" t="s">
        <v>135</v>
      </c>
      <c r="D176" s="30" t="s">
        <v>144</v>
      </c>
      <c r="E176" s="30" t="s">
        <v>486</v>
      </c>
      <c r="F176" s="30" t="s">
        <v>45</v>
      </c>
      <c r="G176" s="30" t="s">
        <v>297</v>
      </c>
      <c r="H176" s="30" t="s">
        <v>297</v>
      </c>
      <c r="I176" s="30" t="s">
        <v>30</v>
      </c>
      <c r="J176" s="30" t="s">
        <v>30</v>
      </c>
      <c r="K176" s="30" t="s">
        <v>30</v>
      </c>
    </row>
    <row r="177" spans="1:11">
      <c r="A177" s="43" t="s">
        <v>485</v>
      </c>
      <c r="B177" s="30">
        <v>50</v>
      </c>
      <c r="C177" s="30" t="s">
        <v>135</v>
      </c>
      <c r="D177" s="30" t="s">
        <v>144</v>
      </c>
      <c r="E177" s="30" t="s">
        <v>240</v>
      </c>
      <c r="F177" s="30" t="s">
        <v>45</v>
      </c>
      <c r="G177" s="30" t="s">
        <v>385</v>
      </c>
      <c r="H177" s="30" t="s">
        <v>238</v>
      </c>
      <c r="I177" s="30" t="s">
        <v>30</v>
      </c>
      <c r="J177" s="30" t="s">
        <v>30</v>
      </c>
      <c r="K177" s="30" t="s">
        <v>30</v>
      </c>
    </row>
    <row r="178" spans="1:11">
      <c r="A178" s="43" t="s">
        <v>484</v>
      </c>
      <c r="B178" s="30">
        <v>49</v>
      </c>
      <c r="C178" s="30" t="s">
        <v>251</v>
      </c>
      <c r="D178" s="30" t="s">
        <v>144</v>
      </c>
      <c r="E178" s="30" t="s">
        <v>240</v>
      </c>
      <c r="F178" s="30" t="s">
        <v>45</v>
      </c>
      <c r="G178" s="30" t="s">
        <v>385</v>
      </c>
      <c r="H178" s="30" t="s">
        <v>238</v>
      </c>
      <c r="I178" s="30" t="s">
        <v>30</v>
      </c>
      <c r="J178" s="30" t="s">
        <v>30</v>
      </c>
      <c r="K178" s="30" t="s">
        <v>30</v>
      </c>
    </row>
    <row r="179" spans="1:11">
      <c r="A179" s="43" t="s">
        <v>483</v>
      </c>
      <c r="B179" s="30">
        <v>53.4</v>
      </c>
      <c r="C179" s="30" t="s">
        <v>135</v>
      </c>
      <c r="D179" s="30" t="s">
        <v>144</v>
      </c>
      <c r="E179" s="30" t="s">
        <v>240</v>
      </c>
      <c r="F179" s="30" t="s">
        <v>45</v>
      </c>
      <c r="G179" s="30" t="s">
        <v>385</v>
      </c>
      <c r="H179" s="30" t="s">
        <v>238</v>
      </c>
      <c r="I179" s="30" t="s">
        <v>30</v>
      </c>
      <c r="J179" s="30" t="s">
        <v>30</v>
      </c>
      <c r="K179" s="30" t="s">
        <v>30</v>
      </c>
    </row>
    <row r="180" spans="1:11">
      <c r="A180" s="43" t="s">
        <v>482</v>
      </c>
      <c r="B180" s="30">
        <v>50.6</v>
      </c>
      <c r="C180" s="30" t="s">
        <v>135</v>
      </c>
      <c r="D180" s="30" t="s">
        <v>144</v>
      </c>
      <c r="E180" s="30" t="s">
        <v>240</v>
      </c>
      <c r="F180" s="30" t="s">
        <v>45</v>
      </c>
      <c r="G180" s="30" t="s">
        <v>385</v>
      </c>
      <c r="H180" s="30" t="s">
        <v>238</v>
      </c>
      <c r="I180" s="30">
        <v>53.4</v>
      </c>
      <c r="J180" s="30">
        <v>35</v>
      </c>
      <c r="K180" s="30">
        <v>1.53</v>
      </c>
    </row>
    <row r="181" spans="1:11">
      <c r="A181" s="43" t="s">
        <v>481</v>
      </c>
      <c r="B181" s="30">
        <v>35.9</v>
      </c>
      <c r="C181" s="30" t="s">
        <v>251</v>
      </c>
      <c r="D181" s="30" t="s">
        <v>144</v>
      </c>
      <c r="E181" s="30" t="s">
        <v>240</v>
      </c>
      <c r="F181" s="30" t="s">
        <v>45</v>
      </c>
      <c r="G181" s="30" t="s">
        <v>385</v>
      </c>
      <c r="H181" s="30" t="s">
        <v>238</v>
      </c>
      <c r="I181" s="30" t="s">
        <v>30</v>
      </c>
      <c r="J181" s="30" t="s">
        <v>30</v>
      </c>
      <c r="K181" s="30" t="s">
        <v>30</v>
      </c>
    </row>
    <row r="182" spans="1:11">
      <c r="A182" s="43" t="s">
        <v>480</v>
      </c>
      <c r="B182" s="30">
        <v>52.6</v>
      </c>
      <c r="C182" s="30" t="s">
        <v>251</v>
      </c>
      <c r="D182" s="30" t="s">
        <v>144</v>
      </c>
      <c r="E182" s="30" t="s">
        <v>240</v>
      </c>
      <c r="F182" s="30" t="s">
        <v>45</v>
      </c>
      <c r="G182" s="30" t="s">
        <v>385</v>
      </c>
      <c r="H182" s="30" t="s">
        <v>238</v>
      </c>
      <c r="I182" s="30">
        <v>53.5</v>
      </c>
      <c r="J182" s="30">
        <v>33</v>
      </c>
      <c r="K182" s="30">
        <v>1.62</v>
      </c>
    </row>
    <row r="183" spans="1:11">
      <c r="A183" s="43" t="s">
        <v>479</v>
      </c>
      <c r="B183" s="30">
        <v>54</v>
      </c>
      <c r="C183" s="30" t="s">
        <v>251</v>
      </c>
      <c r="D183" s="30" t="s">
        <v>144</v>
      </c>
      <c r="E183" s="30" t="s">
        <v>240</v>
      </c>
      <c r="F183" s="30" t="s">
        <v>45</v>
      </c>
      <c r="G183" s="30" t="s">
        <v>385</v>
      </c>
      <c r="H183" s="30" t="s">
        <v>238</v>
      </c>
      <c r="I183" s="30">
        <v>56.5</v>
      </c>
      <c r="J183" s="30">
        <v>36</v>
      </c>
      <c r="K183" s="30">
        <v>1.57</v>
      </c>
    </row>
    <row r="184" spans="1:11">
      <c r="A184" s="43" t="s">
        <v>478</v>
      </c>
      <c r="B184" s="30">
        <v>55.3</v>
      </c>
      <c r="C184" s="30" t="s">
        <v>251</v>
      </c>
      <c r="D184" s="30" t="s">
        <v>144</v>
      </c>
      <c r="E184" s="30" t="s">
        <v>240</v>
      </c>
      <c r="F184" s="30" t="s">
        <v>45</v>
      </c>
      <c r="G184" s="30" t="s">
        <v>385</v>
      </c>
      <c r="H184" s="30" t="s">
        <v>238</v>
      </c>
      <c r="I184" s="30" t="s">
        <v>30</v>
      </c>
      <c r="J184" s="30" t="s">
        <v>30</v>
      </c>
      <c r="K184" s="30" t="s">
        <v>30</v>
      </c>
    </row>
    <row r="185" spans="1:11">
      <c r="A185" s="43" t="s">
        <v>477</v>
      </c>
      <c r="B185" s="30">
        <v>54.2</v>
      </c>
      <c r="C185" s="30" t="s">
        <v>135</v>
      </c>
      <c r="D185" s="30" t="s">
        <v>144</v>
      </c>
      <c r="E185" s="30" t="s">
        <v>240</v>
      </c>
      <c r="F185" s="30" t="s">
        <v>45</v>
      </c>
      <c r="G185" s="30" t="s">
        <v>385</v>
      </c>
      <c r="H185" s="30" t="s">
        <v>238</v>
      </c>
      <c r="I185" s="30" t="s">
        <v>30</v>
      </c>
      <c r="J185" s="30" t="s">
        <v>30</v>
      </c>
      <c r="K185" s="30" t="s">
        <v>30</v>
      </c>
    </row>
    <row r="186" spans="1:11">
      <c r="A186" s="43" t="s">
        <v>476</v>
      </c>
      <c r="B186" s="30">
        <v>50.6</v>
      </c>
      <c r="C186" s="30" t="s">
        <v>135</v>
      </c>
      <c r="D186" s="30" t="s">
        <v>144</v>
      </c>
      <c r="E186" s="30" t="s">
        <v>240</v>
      </c>
      <c r="F186" s="30" t="s">
        <v>45</v>
      </c>
      <c r="G186" s="30" t="s">
        <v>385</v>
      </c>
      <c r="H186" s="30" t="s">
        <v>238</v>
      </c>
      <c r="I186" s="30" t="s">
        <v>30</v>
      </c>
      <c r="J186" s="30" t="s">
        <v>30</v>
      </c>
      <c r="K186" s="30" t="s">
        <v>30</v>
      </c>
    </row>
    <row r="187" spans="1:11">
      <c r="A187" s="43" t="s">
        <v>475</v>
      </c>
      <c r="B187" s="30">
        <v>52.9</v>
      </c>
      <c r="C187" s="30" t="s">
        <v>135</v>
      </c>
      <c r="D187" s="30" t="s">
        <v>144</v>
      </c>
      <c r="E187" s="30" t="s">
        <v>240</v>
      </c>
      <c r="F187" s="30" t="s">
        <v>45</v>
      </c>
      <c r="G187" s="30" t="s">
        <v>385</v>
      </c>
      <c r="H187" s="30" t="s">
        <v>238</v>
      </c>
      <c r="I187" s="30" t="s">
        <v>30</v>
      </c>
      <c r="J187" s="30" t="s">
        <v>30</v>
      </c>
      <c r="K187" s="30" t="s">
        <v>30</v>
      </c>
    </row>
    <row r="188" spans="1:11">
      <c r="A188" s="43" t="s">
        <v>474</v>
      </c>
      <c r="B188" s="30">
        <v>53.8</v>
      </c>
      <c r="C188" s="30" t="s">
        <v>135</v>
      </c>
      <c r="D188" s="30" t="s">
        <v>144</v>
      </c>
      <c r="E188" s="30" t="s">
        <v>240</v>
      </c>
      <c r="F188" s="30" t="s">
        <v>45</v>
      </c>
      <c r="G188" s="30" t="s">
        <v>385</v>
      </c>
      <c r="H188" s="30" t="s">
        <v>238</v>
      </c>
      <c r="I188" s="30" t="s">
        <v>30</v>
      </c>
      <c r="J188" s="30" t="s">
        <v>30</v>
      </c>
      <c r="K188" s="30" t="s">
        <v>30</v>
      </c>
    </row>
    <row r="189" spans="1:11">
      <c r="A189" s="43" t="s">
        <v>473</v>
      </c>
      <c r="B189" s="30">
        <v>50.7</v>
      </c>
      <c r="C189" s="30" t="s">
        <v>251</v>
      </c>
      <c r="D189" s="30" t="s">
        <v>144</v>
      </c>
      <c r="E189" s="30" t="s">
        <v>240</v>
      </c>
      <c r="F189" s="30" t="s">
        <v>45</v>
      </c>
      <c r="G189" s="30" t="s">
        <v>385</v>
      </c>
      <c r="H189" s="30" t="s">
        <v>238</v>
      </c>
      <c r="I189" s="30" t="s">
        <v>30</v>
      </c>
      <c r="J189" s="30" t="s">
        <v>30</v>
      </c>
      <c r="K189" s="30" t="s">
        <v>30</v>
      </c>
    </row>
    <row r="190" spans="1:11">
      <c r="A190" s="43" t="s">
        <v>472</v>
      </c>
      <c r="B190" s="30">
        <v>53.4</v>
      </c>
      <c r="C190" s="30" t="s">
        <v>135</v>
      </c>
      <c r="D190" s="30" t="s">
        <v>144</v>
      </c>
      <c r="E190" s="30" t="s">
        <v>240</v>
      </c>
      <c r="F190" s="30" t="s">
        <v>45</v>
      </c>
      <c r="G190" s="30" t="s">
        <v>385</v>
      </c>
      <c r="H190" s="30" t="s">
        <v>238</v>
      </c>
      <c r="I190" s="30" t="s">
        <v>30</v>
      </c>
      <c r="J190" s="30" t="s">
        <v>30</v>
      </c>
      <c r="K190" s="30" t="s">
        <v>30</v>
      </c>
    </row>
    <row r="191" spans="1:11">
      <c r="A191" s="43" t="s">
        <v>471</v>
      </c>
      <c r="B191" s="30">
        <v>51.8</v>
      </c>
      <c r="C191" s="30" t="s">
        <v>251</v>
      </c>
      <c r="D191" s="30" t="s">
        <v>144</v>
      </c>
      <c r="E191" s="30" t="s">
        <v>240</v>
      </c>
      <c r="F191" s="30" t="s">
        <v>45</v>
      </c>
      <c r="G191" s="30" t="s">
        <v>385</v>
      </c>
      <c r="H191" s="30" t="s">
        <v>238</v>
      </c>
      <c r="I191" s="30" t="s">
        <v>30</v>
      </c>
      <c r="J191" s="30" t="s">
        <v>30</v>
      </c>
      <c r="K191" s="30" t="s">
        <v>30</v>
      </c>
    </row>
    <row r="192" spans="1:11">
      <c r="A192" s="43" t="s">
        <v>470</v>
      </c>
      <c r="B192" s="30">
        <v>48.4</v>
      </c>
      <c r="C192" s="30" t="s">
        <v>251</v>
      </c>
      <c r="D192" s="30" t="s">
        <v>144</v>
      </c>
      <c r="E192" s="30" t="s">
        <v>240</v>
      </c>
      <c r="F192" s="30" t="s">
        <v>45</v>
      </c>
      <c r="G192" s="30" t="s">
        <v>385</v>
      </c>
      <c r="H192" s="30" t="s">
        <v>238</v>
      </c>
      <c r="I192" s="30" t="s">
        <v>30</v>
      </c>
      <c r="J192" s="30" t="s">
        <v>30</v>
      </c>
      <c r="K192" s="30" t="s">
        <v>30</v>
      </c>
    </row>
    <row r="193" spans="1:11">
      <c r="A193" s="43" t="s">
        <v>469</v>
      </c>
      <c r="B193" s="30">
        <v>52.2</v>
      </c>
      <c r="C193" s="30" t="s">
        <v>251</v>
      </c>
      <c r="D193" s="30" t="s">
        <v>144</v>
      </c>
      <c r="E193" s="30" t="s">
        <v>240</v>
      </c>
      <c r="F193" s="30" t="s">
        <v>330</v>
      </c>
      <c r="G193" s="30" t="s">
        <v>385</v>
      </c>
      <c r="H193" s="30" t="s">
        <v>238</v>
      </c>
      <c r="I193" s="30">
        <v>55</v>
      </c>
      <c r="J193" s="30">
        <v>31</v>
      </c>
      <c r="K193" s="30">
        <v>1.77</v>
      </c>
    </row>
    <row r="194" spans="1:11">
      <c r="A194" s="43" t="s">
        <v>468</v>
      </c>
      <c r="B194" s="30">
        <v>43.9</v>
      </c>
      <c r="C194" s="30" t="s">
        <v>251</v>
      </c>
      <c r="D194" s="30" t="s">
        <v>144</v>
      </c>
      <c r="E194" s="30" t="s">
        <v>240</v>
      </c>
      <c r="F194" s="30" t="s">
        <v>330</v>
      </c>
      <c r="G194" s="30" t="s">
        <v>385</v>
      </c>
      <c r="H194" s="30" t="s">
        <v>238</v>
      </c>
      <c r="I194" s="30">
        <v>56</v>
      </c>
      <c r="J194" s="30">
        <v>31</v>
      </c>
      <c r="K194" s="30">
        <v>1.81</v>
      </c>
    </row>
    <row r="195" spans="1:11">
      <c r="A195" s="43" t="s">
        <v>467</v>
      </c>
      <c r="B195" s="30">
        <v>49.6</v>
      </c>
      <c r="C195" s="30" t="s">
        <v>135</v>
      </c>
      <c r="D195" s="30" t="s">
        <v>144</v>
      </c>
      <c r="E195" s="30" t="s">
        <v>240</v>
      </c>
      <c r="F195" s="30" t="s">
        <v>45</v>
      </c>
      <c r="G195" s="30" t="s">
        <v>385</v>
      </c>
      <c r="H195" s="30" t="s">
        <v>238</v>
      </c>
      <c r="I195" s="30" t="s">
        <v>30</v>
      </c>
      <c r="J195" s="30" t="s">
        <v>30</v>
      </c>
      <c r="K195" s="30" t="s">
        <v>30</v>
      </c>
    </row>
    <row r="196" spans="1:11">
      <c r="A196" s="43" t="s">
        <v>466</v>
      </c>
      <c r="B196" s="30">
        <v>50.3</v>
      </c>
      <c r="C196" s="30" t="s">
        <v>135</v>
      </c>
      <c r="D196" s="30" t="s">
        <v>144</v>
      </c>
      <c r="E196" s="30" t="s">
        <v>240</v>
      </c>
      <c r="F196" s="30" t="s">
        <v>45</v>
      </c>
      <c r="G196" s="30" t="s">
        <v>385</v>
      </c>
      <c r="H196" s="30" t="s">
        <v>238</v>
      </c>
      <c r="I196" s="30" t="s">
        <v>30</v>
      </c>
      <c r="J196" s="30" t="s">
        <v>30</v>
      </c>
      <c r="K196" s="30" t="s">
        <v>30</v>
      </c>
    </row>
    <row r="197" spans="1:11">
      <c r="A197" s="43" t="s">
        <v>465</v>
      </c>
      <c r="B197" s="30">
        <v>53.9</v>
      </c>
      <c r="C197" s="30" t="s">
        <v>135</v>
      </c>
      <c r="D197" s="30" t="s">
        <v>144</v>
      </c>
      <c r="E197" s="30" t="s">
        <v>240</v>
      </c>
      <c r="F197" s="30" t="s">
        <v>45</v>
      </c>
      <c r="G197" s="30" t="s">
        <v>385</v>
      </c>
      <c r="H197" s="30" t="s">
        <v>238</v>
      </c>
      <c r="I197" s="30" t="s">
        <v>30</v>
      </c>
      <c r="J197" s="30" t="s">
        <v>30</v>
      </c>
      <c r="K197" s="30" t="s">
        <v>30</v>
      </c>
    </row>
    <row r="198" spans="1:11">
      <c r="A198" s="43" t="s">
        <v>464</v>
      </c>
      <c r="B198" s="30">
        <v>50.4</v>
      </c>
      <c r="C198" s="30" t="s">
        <v>135</v>
      </c>
      <c r="D198" s="30" t="s">
        <v>144</v>
      </c>
      <c r="E198" s="30" t="s">
        <v>240</v>
      </c>
      <c r="F198" s="30" t="s">
        <v>45</v>
      </c>
      <c r="G198" s="30" t="s">
        <v>385</v>
      </c>
      <c r="H198" s="30" t="s">
        <v>238</v>
      </c>
      <c r="I198" s="30" t="s">
        <v>30</v>
      </c>
      <c r="J198" s="30" t="s">
        <v>30</v>
      </c>
      <c r="K198" s="30" t="s">
        <v>30</v>
      </c>
    </row>
    <row r="199" spans="1:11">
      <c r="A199" s="43" t="s">
        <v>463</v>
      </c>
      <c r="B199" s="30">
        <v>49.5</v>
      </c>
      <c r="C199" s="30" t="s">
        <v>251</v>
      </c>
      <c r="D199" s="30" t="s">
        <v>144</v>
      </c>
      <c r="E199" s="30" t="s">
        <v>240</v>
      </c>
      <c r="F199" s="30" t="s">
        <v>45</v>
      </c>
      <c r="G199" s="30" t="s">
        <v>385</v>
      </c>
      <c r="H199" s="30" t="s">
        <v>238</v>
      </c>
      <c r="I199" s="30" t="s">
        <v>30</v>
      </c>
      <c r="J199" s="30" t="s">
        <v>30</v>
      </c>
      <c r="K199" s="30" t="s">
        <v>30</v>
      </c>
    </row>
    <row r="200" spans="1:11">
      <c r="A200" s="43" t="s">
        <v>462</v>
      </c>
      <c r="B200" s="30">
        <v>51.1</v>
      </c>
      <c r="C200" s="30" t="s">
        <v>251</v>
      </c>
      <c r="D200" s="30" t="s">
        <v>144</v>
      </c>
      <c r="E200" s="30" t="s">
        <v>240</v>
      </c>
      <c r="F200" s="30" t="s">
        <v>45</v>
      </c>
      <c r="G200" s="30" t="s">
        <v>385</v>
      </c>
      <c r="H200" s="30" t="s">
        <v>238</v>
      </c>
      <c r="I200" s="30" t="s">
        <v>30</v>
      </c>
      <c r="J200" s="30" t="s">
        <v>30</v>
      </c>
      <c r="K200" s="30" t="s">
        <v>30</v>
      </c>
    </row>
    <row r="201" spans="1:11">
      <c r="A201" s="43" t="s">
        <v>461</v>
      </c>
      <c r="B201" s="30">
        <v>54.1</v>
      </c>
      <c r="C201" s="30" t="s">
        <v>135</v>
      </c>
      <c r="D201" s="30" t="s">
        <v>144</v>
      </c>
      <c r="E201" s="30" t="s">
        <v>240</v>
      </c>
      <c r="F201" s="30" t="s">
        <v>45</v>
      </c>
      <c r="G201" s="30" t="s">
        <v>385</v>
      </c>
      <c r="H201" s="30" t="s">
        <v>238</v>
      </c>
      <c r="I201" s="30">
        <v>53</v>
      </c>
      <c r="J201" s="30">
        <v>34</v>
      </c>
      <c r="K201" s="30">
        <v>1.56</v>
      </c>
    </row>
    <row r="202" spans="1:11">
      <c r="A202" s="43" t="s">
        <v>460</v>
      </c>
      <c r="B202" s="30">
        <v>50.8</v>
      </c>
      <c r="C202" s="30" t="s">
        <v>135</v>
      </c>
      <c r="D202" s="30" t="s">
        <v>144</v>
      </c>
      <c r="E202" s="30" t="s">
        <v>240</v>
      </c>
      <c r="F202" s="30" t="s">
        <v>45</v>
      </c>
      <c r="G202" s="30" t="s">
        <v>385</v>
      </c>
      <c r="H202" s="30" t="s">
        <v>238</v>
      </c>
      <c r="I202" s="30">
        <v>52</v>
      </c>
      <c r="J202" s="30">
        <v>36</v>
      </c>
      <c r="K202" s="30">
        <v>1.44</v>
      </c>
    </row>
    <row r="203" spans="1:11">
      <c r="A203" s="43" t="s">
        <v>459</v>
      </c>
      <c r="B203" s="30">
        <v>50.8</v>
      </c>
      <c r="C203" s="30" t="s">
        <v>251</v>
      </c>
      <c r="D203" s="30" t="s">
        <v>144</v>
      </c>
      <c r="E203" s="30" t="s">
        <v>240</v>
      </c>
      <c r="F203" s="30" t="s">
        <v>45</v>
      </c>
      <c r="G203" s="30" t="s">
        <v>385</v>
      </c>
      <c r="H203" s="30" t="s">
        <v>238</v>
      </c>
      <c r="I203" s="30">
        <v>56</v>
      </c>
      <c r="J203" s="30">
        <v>33</v>
      </c>
      <c r="K203" s="30">
        <v>1.7</v>
      </c>
    </row>
    <row r="204" spans="1:11">
      <c r="A204" s="43" t="s">
        <v>458</v>
      </c>
      <c r="B204" s="30">
        <v>51</v>
      </c>
      <c r="C204" s="30" t="s">
        <v>251</v>
      </c>
      <c r="D204" s="30" t="s">
        <v>144</v>
      </c>
      <c r="E204" s="30" t="s">
        <v>240</v>
      </c>
      <c r="F204" s="30" t="s">
        <v>45</v>
      </c>
      <c r="G204" s="30" t="s">
        <v>385</v>
      </c>
      <c r="H204" s="30" t="s">
        <v>238</v>
      </c>
      <c r="I204" s="30">
        <v>56</v>
      </c>
      <c r="J204" s="30">
        <v>33.5</v>
      </c>
      <c r="K204" s="30">
        <v>1.67</v>
      </c>
    </row>
    <row r="205" spans="1:11">
      <c r="A205" s="43" t="s">
        <v>457</v>
      </c>
      <c r="B205" s="30">
        <v>47.9</v>
      </c>
      <c r="C205" s="30" t="s">
        <v>251</v>
      </c>
      <c r="D205" s="30" t="s">
        <v>144</v>
      </c>
      <c r="E205" s="30" t="s">
        <v>240</v>
      </c>
      <c r="F205" s="30" t="s">
        <v>45</v>
      </c>
      <c r="G205" s="30" t="s">
        <v>385</v>
      </c>
      <c r="H205" s="30" t="s">
        <v>238</v>
      </c>
      <c r="I205" s="30" t="s">
        <v>30</v>
      </c>
      <c r="J205" s="30" t="s">
        <v>30</v>
      </c>
      <c r="K205" s="30" t="s">
        <v>30</v>
      </c>
    </row>
    <row r="206" spans="1:11">
      <c r="A206" s="43" t="s">
        <v>456</v>
      </c>
      <c r="B206" s="30">
        <v>50.7</v>
      </c>
      <c r="C206" s="30" t="s">
        <v>251</v>
      </c>
      <c r="D206" s="30" t="s">
        <v>144</v>
      </c>
      <c r="E206" s="30" t="s">
        <v>240</v>
      </c>
      <c r="F206" s="30" t="s">
        <v>45</v>
      </c>
      <c r="G206" s="30" t="s">
        <v>385</v>
      </c>
      <c r="H206" s="30" t="s">
        <v>238</v>
      </c>
      <c r="I206" s="30">
        <v>59</v>
      </c>
      <c r="J206" s="30">
        <v>36</v>
      </c>
      <c r="K206" s="30">
        <v>1.64</v>
      </c>
    </row>
    <row r="207" spans="1:11">
      <c r="A207" s="43" t="s">
        <v>455</v>
      </c>
      <c r="B207" s="30">
        <v>55.1</v>
      </c>
      <c r="C207" s="30" t="s">
        <v>135</v>
      </c>
      <c r="D207" s="30" t="s">
        <v>247</v>
      </c>
      <c r="E207" s="30" t="s">
        <v>240</v>
      </c>
      <c r="F207" s="30" t="s">
        <v>45</v>
      </c>
      <c r="G207" s="30" t="s">
        <v>385</v>
      </c>
      <c r="H207" s="30" t="s">
        <v>238</v>
      </c>
      <c r="I207" s="30" t="s">
        <v>30</v>
      </c>
      <c r="J207" s="30" t="s">
        <v>30</v>
      </c>
      <c r="K207" s="30" t="s">
        <v>30</v>
      </c>
    </row>
    <row r="208" spans="1:11">
      <c r="A208" s="43" t="s">
        <v>454</v>
      </c>
      <c r="B208" s="30">
        <v>58.9</v>
      </c>
      <c r="C208" s="30" t="s">
        <v>135</v>
      </c>
      <c r="D208" s="30" t="s">
        <v>247</v>
      </c>
      <c r="E208" s="30" t="s">
        <v>240</v>
      </c>
      <c r="F208" s="30" t="s">
        <v>45</v>
      </c>
      <c r="G208" s="30" t="s">
        <v>385</v>
      </c>
      <c r="H208" s="30" t="s">
        <v>238</v>
      </c>
      <c r="I208" s="30" t="s">
        <v>30</v>
      </c>
      <c r="J208" s="30" t="s">
        <v>30</v>
      </c>
      <c r="K208" s="30" t="s">
        <v>30</v>
      </c>
    </row>
    <row r="209" spans="1:11">
      <c r="A209" s="43" t="s">
        <v>453</v>
      </c>
      <c r="B209" s="30">
        <v>56.4</v>
      </c>
      <c r="C209" s="30" t="s">
        <v>135</v>
      </c>
      <c r="D209" s="30" t="s">
        <v>247</v>
      </c>
      <c r="E209" s="30" t="s">
        <v>240</v>
      </c>
      <c r="F209" s="30" t="s">
        <v>45</v>
      </c>
      <c r="G209" s="30" t="s">
        <v>385</v>
      </c>
      <c r="H209" s="30" t="s">
        <v>238</v>
      </c>
      <c r="I209" s="30" t="s">
        <v>30</v>
      </c>
      <c r="J209" s="30" t="s">
        <v>30</v>
      </c>
      <c r="K209" s="30" t="s">
        <v>30</v>
      </c>
    </row>
    <row r="210" spans="1:11">
      <c r="A210" s="43" t="s">
        <v>452</v>
      </c>
      <c r="B210" s="30">
        <v>57.2</v>
      </c>
      <c r="C210" s="30" t="s">
        <v>135</v>
      </c>
      <c r="D210" s="30" t="s">
        <v>247</v>
      </c>
      <c r="E210" s="30" t="s">
        <v>240</v>
      </c>
      <c r="F210" s="30" t="s">
        <v>45</v>
      </c>
      <c r="G210" s="30" t="s">
        <v>385</v>
      </c>
      <c r="H210" s="30" t="s">
        <v>238</v>
      </c>
      <c r="I210" s="30" t="s">
        <v>30</v>
      </c>
      <c r="J210" s="30" t="s">
        <v>30</v>
      </c>
      <c r="K210" s="30" t="s">
        <v>30</v>
      </c>
    </row>
    <row r="211" spans="1:11">
      <c r="A211" s="43" t="s">
        <v>451</v>
      </c>
      <c r="B211" s="30">
        <v>57.5</v>
      </c>
      <c r="C211" s="30" t="s">
        <v>135</v>
      </c>
      <c r="D211" s="30" t="s">
        <v>247</v>
      </c>
      <c r="E211" s="30" t="s">
        <v>240</v>
      </c>
      <c r="F211" s="30" t="s">
        <v>45</v>
      </c>
      <c r="G211" s="30" t="s">
        <v>385</v>
      </c>
      <c r="H211" s="30" t="s">
        <v>238</v>
      </c>
      <c r="I211" s="30" t="s">
        <v>30</v>
      </c>
      <c r="J211" s="30" t="s">
        <v>30</v>
      </c>
      <c r="K211" s="30" t="s">
        <v>30</v>
      </c>
    </row>
    <row r="212" spans="1:11">
      <c r="A212" s="43" t="s">
        <v>450</v>
      </c>
      <c r="B212" s="30">
        <v>57.7</v>
      </c>
      <c r="C212" s="30" t="s">
        <v>135</v>
      </c>
      <c r="D212" s="30" t="s">
        <v>247</v>
      </c>
      <c r="E212" s="30" t="s">
        <v>240</v>
      </c>
      <c r="F212" s="30" t="s">
        <v>45</v>
      </c>
      <c r="G212" s="30" t="s">
        <v>385</v>
      </c>
      <c r="H212" s="30" t="s">
        <v>238</v>
      </c>
      <c r="I212" s="30" t="s">
        <v>30</v>
      </c>
      <c r="J212" s="30" t="s">
        <v>30</v>
      </c>
      <c r="K212" s="30" t="s">
        <v>30</v>
      </c>
    </row>
    <row r="213" spans="1:11">
      <c r="A213" s="43" t="s">
        <v>449</v>
      </c>
      <c r="B213" s="30">
        <v>58.1</v>
      </c>
      <c r="C213" s="30" t="s">
        <v>135</v>
      </c>
      <c r="D213" s="30" t="s">
        <v>247</v>
      </c>
      <c r="E213" s="30" t="s">
        <v>240</v>
      </c>
      <c r="F213" s="30" t="s">
        <v>45</v>
      </c>
      <c r="G213" s="30" t="s">
        <v>385</v>
      </c>
      <c r="H213" s="30" t="s">
        <v>238</v>
      </c>
      <c r="I213" s="30" t="s">
        <v>30</v>
      </c>
      <c r="J213" s="30" t="s">
        <v>30</v>
      </c>
      <c r="K213" s="30" t="s">
        <v>30</v>
      </c>
    </row>
    <row r="214" spans="1:11">
      <c r="A214" s="43" t="s">
        <v>448</v>
      </c>
      <c r="B214" s="30">
        <v>58.4</v>
      </c>
      <c r="C214" s="30" t="s">
        <v>135</v>
      </c>
      <c r="D214" s="30" t="s">
        <v>247</v>
      </c>
      <c r="E214" s="30" t="s">
        <v>240</v>
      </c>
      <c r="F214" s="30" t="s">
        <v>45</v>
      </c>
      <c r="G214" s="30" t="s">
        <v>385</v>
      </c>
      <c r="H214" s="30" t="s">
        <v>238</v>
      </c>
      <c r="I214" s="30" t="s">
        <v>30</v>
      </c>
      <c r="J214" s="30" t="s">
        <v>30</v>
      </c>
      <c r="K214" s="30" t="s">
        <v>30</v>
      </c>
    </row>
    <row r="215" spans="1:11">
      <c r="A215" s="43" t="s">
        <v>447</v>
      </c>
      <c r="B215" s="30">
        <v>58.1</v>
      </c>
      <c r="C215" s="30" t="s">
        <v>135</v>
      </c>
      <c r="D215" s="30" t="s">
        <v>247</v>
      </c>
      <c r="E215" s="30" t="s">
        <v>240</v>
      </c>
      <c r="F215" s="30" t="s">
        <v>45</v>
      </c>
      <c r="G215" s="30" t="s">
        <v>385</v>
      </c>
      <c r="H215" s="30" t="s">
        <v>238</v>
      </c>
      <c r="I215" s="30">
        <v>58.5</v>
      </c>
      <c r="J215" s="30">
        <v>30.5</v>
      </c>
      <c r="K215" s="30">
        <v>1.92</v>
      </c>
    </row>
    <row r="216" spans="1:11">
      <c r="A216" s="43" t="s">
        <v>446</v>
      </c>
      <c r="B216" s="30">
        <v>55.9</v>
      </c>
      <c r="C216" s="30" t="s">
        <v>135</v>
      </c>
      <c r="D216" s="30" t="s">
        <v>247</v>
      </c>
      <c r="E216" s="30" t="s">
        <v>240</v>
      </c>
      <c r="F216" s="30" t="s">
        <v>45</v>
      </c>
      <c r="G216" s="30" t="s">
        <v>385</v>
      </c>
      <c r="H216" s="30" t="s">
        <v>238</v>
      </c>
      <c r="I216" s="30">
        <v>54.5</v>
      </c>
      <c r="J216" s="30">
        <v>30</v>
      </c>
      <c r="K216" s="30">
        <v>1.82</v>
      </c>
    </row>
    <row r="217" spans="1:11">
      <c r="A217" s="43" t="s">
        <v>445</v>
      </c>
      <c r="B217" s="30">
        <v>55.9</v>
      </c>
      <c r="C217" s="30" t="s">
        <v>135</v>
      </c>
      <c r="D217" s="30" t="s">
        <v>247</v>
      </c>
      <c r="E217" s="30" t="s">
        <v>240</v>
      </c>
      <c r="F217" s="30" t="s">
        <v>45</v>
      </c>
      <c r="G217" s="30" t="s">
        <v>385</v>
      </c>
      <c r="H217" s="30" t="s">
        <v>238</v>
      </c>
      <c r="I217" s="30">
        <v>52</v>
      </c>
      <c r="J217" s="30">
        <v>34</v>
      </c>
      <c r="K217" s="30">
        <v>1.53</v>
      </c>
    </row>
    <row r="218" spans="1:11">
      <c r="A218" s="43" t="s">
        <v>444</v>
      </c>
      <c r="B218" s="30">
        <v>57.5</v>
      </c>
      <c r="C218" s="30" t="s">
        <v>135</v>
      </c>
      <c r="D218" s="30" t="s">
        <v>247</v>
      </c>
      <c r="E218" s="30" t="s">
        <v>240</v>
      </c>
      <c r="F218" s="30" t="s">
        <v>45</v>
      </c>
      <c r="G218" s="30" t="s">
        <v>385</v>
      </c>
      <c r="H218" s="30" t="s">
        <v>238</v>
      </c>
      <c r="I218" s="30" t="s">
        <v>30</v>
      </c>
      <c r="J218" s="30" t="s">
        <v>30</v>
      </c>
      <c r="K218" s="30" t="s">
        <v>30</v>
      </c>
    </row>
    <row r="219" spans="1:11">
      <c r="A219" s="43" t="s">
        <v>443</v>
      </c>
      <c r="B219" s="30">
        <v>56.9</v>
      </c>
      <c r="C219" s="30" t="s">
        <v>135</v>
      </c>
      <c r="D219" s="30" t="s">
        <v>247</v>
      </c>
      <c r="E219" s="30" t="s">
        <v>240</v>
      </c>
      <c r="F219" s="30" t="s">
        <v>45</v>
      </c>
      <c r="G219" s="30" t="s">
        <v>385</v>
      </c>
      <c r="H219" s="30" t="s">
        <v>238</v>
      </c>
      <c r="I219" s="30" t="s">
        <v>30</v>
      </c>
      <c r="J219" s="30" t="s">
        <v>30</v>
      </c>
      <c r="K219" s="30" t="s">
        <v>30</v>
      </c>
    </row>
    <row r="220" spans="1:11">
      <c r="A220" s="43" t="s">
        <v>442</v>
      </c>
      <c r="B220" s="30">
        <v>56.3</v>
      </c>
      <c r="C220" s="30" t="s">
        <v>135</v>
      </c>
      <c r="D220" s="30" t="s">
        <v>247</v>
      </c>
      <c r="E220" s="30" t="s">
        <v>240</v>
      </c>
      <c r="F220" s="30" t="s">
        <v>45</v>
      </c>
      <c r="G220" s="30" t="s">
        <v>385</v>
      </c>
      <c r="H220" s="30" t="s">
        <v>238</v>
      </c>
      <c r="I220" s="30" t="s">
        <v>30</v>
      </c>
      <c r="J220" s="30" t="s">
        <v>30</v>
      </c>
      <c r="K220" s="30" t="s">
        <v>30</v>
      </c>
    </row>
    <row r="221" spans="1:11">
      <c r="A221" s="43" t="s">
        <v>441</v>
      </c>
      <c r="B221" s="30">
        <v>55.7</v>
      </c>
      <c r="C221" s="30" t="s">
        <v>135</v>
      </c>
      <c r="D221" s="30" t="s">
        <v>247</v>
      </c>
      <c r="E221" s="30" t="s">
        <v>240</v>
      </c>
      <c r="F221" s="30" t="s">
        <v>45</v>
      </c>
      <c r="G221" s="30" t="s">
        <v>385</v>
      </c>
      <c r="H221" s="30" t="s">
        <v>238</v>
      </c>
      <c r="I221" s="30" t="s">
        <v>30</v>
      </c>
      <c r="J221" s="30" t="s">
        <v>30</v>
      </c>
      <c r="K221" s="30" t="s">
        <v>30</v>
      </c>
    </row>
    <row r="222" spans="1:11">
      <c r="A222" s="43" t="s">
        <v>440</v>
      </c>
      <c r="B222" s="30">
        <v>56.5</v>
      </c>
      <c r="C222" s="30" t="s">
        <v>135</v>
      </c>
      <c r="D222" s="30" t="s">
        <v>247</v>
      </c>
      <c r="E222" s="30" t="s">
        <v>240</v>
      </c>
      <c r="F222" s="30" t="s">
        <v>45</v>
      </c>
      <c r="G222" s="30" t="s">
        <v>385</v>
      </c>
      <c r="H222" s="30" t="s">
        <v>238</v>
      </c>
      <c r="I222" s="30" t="s">
        <v>30</v>
      </c>
      <c r="J222" s="30" t="s">
        <v>30</v>
      </c>
      <c r="K222" s="30" t="s">
        <v>30</v>
      </c>
    </row>
    <row r="223" spans="1:11">
      <c r="A223" s="43" t="s">
        <v>439</v>
      </c>
      <c r="B223" s="30">
        <v>54.9</v>
      </c>
      <c r="C223" s="30" t="s">
        <v>135</v>
      </c>
      <c r="D223" s="30" t="s">
        <v>247</v>
      </c>
      <c r="E223" s="30" t="s">
        <v>240</v>
      </c>
      <c r="F223" s="30" t="s">
        <v>45</v>
      </c>
      <c r="G223" s="30" t="s">
        <v>385</v>
      </c>
      <c r="H223" s="30" t="s">
        <v>238</v>
      </c>
      <c r="I223" s="30" t="s">
        <v>30</v>
      </c>
      <c r="J223" s="30" t="s">
        <v>30</v>
      </c>
      <c r="K223" s="30" t="s">
        <v>30</v>
      </c>
    </row>
    <row r="224" spans="1:11">
      <c r="A224" s="43" t="s">
        <v>438</v>
      </c>
      <c r="B224" s="30">
        <v>57.9</v>
      </c>
      <c r="C224" s="30" t="s">
        <v>251</v>
      </c>
      <c r="D224" s="30" t="s">
        <v>293</v>
      </c>
      <c r="E224" s="30" t="s">
        <v>240</v>
      </c>
      <c r="F224" s="30" t="s">
        <v>45</v>
      </c>
      <c r="G224" s="30" t="s">
        <v>239</v>
      </c>
      <c r="H224" s="30" t="s">
        <v>238</v>
      </c>
      <c r="I224" s="30" t="s">
        <v>30</v>
      </c>
      <c r="J224" s="30" t="s">
        <v>30</v>
      </c>
      <c r="K224" s="30" t="s">
        <v>30</v>
      </c>
    </row>
    <row r="225" spans="1:11">
      <c r="A225" s="43" t="s">
        <v>437</v>
      </c>
      <c r="B225" s="30">
        <v>56.6</v>
      </c>
      <c r="C225" s="30" t="s">
        <v>135</v>
      </c>
      <c r="D225" s="30" t="s">
        <v>293</v>
      </c>
      <c r="E225" s="30" t="s">
        <v>240</v>
      </c>
      <c r="F225" s="30" t="s">
        <v>45</v>
      </c>
      <c r="G225" s="30" t="s">
        <v>239</v>
      </c>
      <c r="H225" s="30" t="s">
        <v>238</v>
      </c>
      <c r="I225" s="30" t="s">
        <v>30</v>
      </c>
      <c r="J225" s="30" t="s">
        <v>30</v>
      </c>
      <c r="K225" s="30" t="s">
        <v>30</v>
      </c>
    </row>
    <row r="226" spans="1:11">
      <c r="A226" s="43" t="s">
        <v>436</v>
      </c>
      <c r="B226" s="30">
        <v>54.4</v>
      </c>
      <c r="C226" s="30" t="s">
        <v>135</v>
      </c>
      <c r="D226" s="30" t="s">
        <v>293</v>
      </c>
      <c r="E226" s="30" t="s">
        <v>240</v>
      </c>
      <c r="F226" s="30" t="s">
        <v>45</v>
      </c>
      <c r="G226" s="30" t="s">
        <v>239</v>
      </c>
      <c r="H226" s="30" t="s">
        <v>238</v>
      </c>
      <c r="I226" s="30" t="s">
        <v>30</v>
      </c>
      <c r="J226" s="30" t="s">
        <v>30</v>
      </c>
      <c r="K226" s="30" t="s">
        <v>30</v>
      </c>
    </row>
    <row r="227" spans="1:11">
      <c r="A227" s="43" t="s">
        <v>435</v>
      </c>
      <c r="B227" s="30">
        <v>51</v>
      </c>
      <c r="C227" s="30" t="s">
        <v>135</v>
      </c>
      <c r="D227" s="30" t="s">
        <v>144</v>
      </c>
      <c r="E227" s="30" t="s">
        <v>240</v>
      </c>
      <c r="F227" s="30" t="s">
        <v>45</v>
      </c>
      <c r="G227" s="30" t="s">
        <v>239</v>
      </c>
      <c r="H227" s="30" t="s">
        <v>238</v>
      </c>
      <c r="I227" s="30" t="s">
        <v>30</v>
      </c>
      <c r="J227" s="30" t="s">
        <v>30</v>
      </c>
      <c r="K227" s="30" t="s">
        <v>30</v>
      </c>
    </row>
    <row r="228" spans="1:11">
      <c r="A228" s="43" t="s">
        <v>434</v>
      </c>
      <c r="B228" s="30">
        <v>40</v>
      </c>
      <c r="C228" s="30" t="s">
        <v>251</v>
      </c>
      <c r="D228" s="30" t="s">
        <v>144</v>
      </c>
      <c r="E228" s="30" t="s">
        <v>240</v>
      </c>
      <c r="F228" s="30" t="s">
        <v>45</v>
      </c>
      <c r="G228" s="30" t="s">
        <v>239</v>
      </c>
      <c r="H228" s="30" t="s">
        <v>238</v>
      </c>
      <c r="I228" s="30" t="s">
        <v>30</v>
      </c>
      <c r="J228" s="30" t="s">
        <v>30</v>
      </c>
      <c r="K228" s="30" t="s">
        <v>30</v>
      </c>
    </row>
    <row r="229" spans="1:11">
      <c r="A229" s="43" t="s">
        <v>433</v>
      </c>
      <c r="B229" s="30">
        <v>52.9</v>
      </c>
      <c r="C229" s="30" t="s">
        <v>135</v>
      </c>
      <c r="D229" s="30" t="s">
        <v>144</v>
      </c>
      <c r="E229" s="30" t="s">
        <v>240</v>
      </c>
      <c r="F229" s="30" t="s">
        <v>45</v>
      </c>
      <c r="G229" s="30" t="s">
        <v>239</v>
      </c>
      <c r="H229" s="30" t="s">
        <v>238</v>
      </c>
      <c r="I229" s="30" t="s">
        <v>30</v>
      </c>
      <c r="J229" s="30" t="s">
        <v>30</v>
      </c>
      <c r="K229" s="30" t="s">
        <v>30</v>
      </c>
    </row>
    <row r="230" spans="1:11">
      <c r="A230" s="43" t="s">
        <v>432</v>
      </c>
      <c r="B230" s="30">
        <v>50.6</v>
      </c>
      <c r="C230" s="30" t="s">
        <v>135</v>
      </c>
      <c r="D230" s="30" t="s">
        <v>144</v>
      </c>
      <c r="E230" s="30" t="s">
        <v>240</v>
      </c>
      <c r="F230" s="30" t="s">
        <v>45</v>
      </c>
      <c r="G230" s="30" t="s">
        <v>239</v>
      </c>
      <c r="H230" s="30" t="s">
        <v>238</v>
      </c>
      <c r="I230" s="30">
        <v>57</v>
      </c>
      <c r="J230" s="30">
        <v>30</v>
      </c>
      <c r="K230" s="30">
        <v>1.9</v>
      </c>
    </row>
    <row r="231" spans="1:11">
      <c r="A231" s="43" t="s">
        <v>431</v>
      </c>
      <c r="B231" s="30">
        <v>50.7</v>
      </c>
      <c r="C231" s="30" t="s">
        <v>135</v>
      </c>
      <c r="D231" s="30" t="s">
        <v>144</v>
      </c>
      <c r="E231" s="30" t="s">
        <v>240</v>
      </c>
      <c r="F231" s="30" t="s">
        <v>45</v>
      </c>
      <c r="G231" s="30" t="s">
        <v>239</v>
      </c>
      <c r="H231" s="30" t="s">
        <v>238</v>
      </c>
      <c r="I231" s="30">
        <v>57</v>
      </c>
      <c r="J231" s="30">
        <v>30</v>
      </c>
      <c r="K231" s="30">
        <v>1.9</v>
      </c>
    </row>
    <row r="232" spans="1:11">
      <c r="A232" s="43" t="s">
        <v>430</v>
      </c>
      <c r="B232" s="30">
        <v>51.3</v>
      </c>
      <c r="C232" s="30" t="s">
        <v>135</v>
      </c>
      <c r="D232" s="30" t="s">
        <v>144</v>
      </c>
      <c r="E232" s="30" t="s">
        <v>240</v>
      </c>
      <c r="F232" s="30" t="s">
        <v>45</v>
      </c>
      <c r="G232" s="30" t="s">
        <v>239</v>
      </c>
      <c r="H232" s="30" t="s">
        <v>238</v>
      </c>
      <c r="I232" s="30" t="s">
        <v>30</v>
      </c>
      <c r="J232" s="30" t="s">
        <v>30</v>
      </c>
      <c r="K232" s="30" t="s">
        <v>30</v>
      </c>
    </row>
    <row r="233" spans="1:11">
      <c r="A233" s="43" t="s">
        <v>429</v>
      </c>
      <c r="B233" s="30">
        <v>52.8</v>
      </c>
      <c r="C233" s="30" t="s">
        <v>135</v>
      </c>
      <c r="D233" s="30" t="s">
        <v>144</v>
      </c>
      <c r="E233" s="30" t="s">
        <v>240</v>
      </c>
      <c r="F233" s="30" t="s">
        <v>45</v>
      </c>
      <c r="G233" s="30" t="s">
        <v>239</v>
      </c>
      <c r="H233" s="30" t="s">
        <v>238</v>
      </c>
      <c r="I233" s="30" t="s">
        <v>30</v>
      </c>
      <c r="J233" s="30" t="s">
        <v>30</v>
      </c>
      <c r="K233" s="30" t="s">
        <v>30</v>
      </c>
    </row>
    <row r="234" spans="1:11">
      <c r="A234" s="43" t="s">
        <v>428</v>
      </c>
      <c r="B234" s="30">
        <v>52.9</v>
      </c>
      <c r="C234" s="30" t="s">
        <v>135</v>
      </c>
      <c r="D234" s="30" t="s">
        <v>144</v>
      </c>
      <c r="E234" s="30" t="s">
        <v>240</v>
      </c>
      <c r="F234" s="30" t="s">
        <v>45</v>
      </c>
      <c r="G234" s="30" t="s">
        <v>239</v>
      </c>
      <c r="H234" s="30" t="s">
        <v>238</v>
      </c>
      <c r="I234" s="30" t="s">
        <v>30</v>
      </c>
      <c r="J234" s="30" t="s">
        <v>30</v>
      </c>
      <c r="K234" s="30" t="s">
        <v>30</v>
      </c>
    </row>
    <row r="235" spans="1:11">
      <c r="A235" s="43" t="s">
        <v>427</v>
      </c>
      <c r="B235" s="30">
        <v>51.9</v>
      </c>
      <c r="C235" s="30" t="s">
        <v>135</v>
      </c>
      <c r="D235" s="30" t="s">
        <v>144</v>
      </c>
      <c r="E235" s="30" t="s">
        <v>240</v>
      </c>
      <c r="F235" s="30" t="s">
        <v>45</v>
      </c>
      <c r="G235" s="30" t="s">
        <v>239</v>
      </c>
      <c r="H235" s="30" t="s">
        <v>238</v>
      </c>
      <c r="I235" s="30">
        <v>54</v>
      </c>
      <c r="J235" s="30">
        <v>33</v>
      </c>
      <c r="K235" s="30">
        <v>1.64</v>
      </c>
    </row>
    <row r="236" spans="1:11">
      <c r="A236" s="43" t="s">
        <v>426</v>
      </c>
      <c r="B236" s="30">
        <v>48.5</v>
      </c>
      <c r="C236" s="30" t="s">
        <v>251</v>
      </c>
      <c r="D236" s="30" t="s">
        <v>144</v>
      </c>
      <c r="E236" s="30" t="s">
        <v>240</v>
      </c>
      <c r="F236" s="30" t="s">
        <v>45</v>
      </c>
      <c r="G236" s="30" t="s">
        <v>239</v>
      </c>
      <c r="H236" s="30" t="s">
        <v>238</v>
      </c>
      <c r="I236" s="30">
        <v>55.4</v>
      </c>
      <c r="J236" s="30">
        <v>34</v>
      </c>
      <c r="K236" s="30">
        <v>1.63</v>
      </c>
    </row>
    <row r="237" spans="1:11">
      <c r="A237" s="43" t="s">
        <v>425</v>
      </c>
      <c r="B237" s="30">
        <v>48.2</v>
      </c>
      <c r="C237" s="30" t="s">
        <v>251</v>
      </c>
      <c r="D237" s="30" t="s">
        <v>144</v>
      </c>
      <c r="E237" s="30" t="s">
        <v>240</v>
      </c>
      <c r="F237" s="30" t="s">
        <v>330</v>
      </c>
      <c r="G237" s="30" t="s">
        <v>239</v>
      </c>
      <c r="H237" s="30" t="s">
        <v>238</v>
      </c>
      <c r="I237" s="30">
        <v>61</v>
      </c>
      <c r="J237" s="30">
        <v>32.4</v>
      </c>
      <c r="K237" s="30">
        <v>1.88</v>
      </c>
    </row>
    <row r="238" spans="1:11">
      <c r="A238" s="43" t="s">
        <v>424</v>
      </c>
      <c r="B238" s="30">
        <v>51.8</v>
      </c>
      <c r="C238" s="30" t="s">
        <v>251</v>
      </c>
      <c r="D238" s="30" t="s">
        <v>144</v>
      </c>
      <c r="E238" s="30" t="s">
        <v>240</v>
      </c>
      <c r="F238" s="30" t="s">
        <v>45</v>
      </c>
      <c r="G238" s="30" t="s">
        <v>239</v>
      </c>
      <c r="H238" s="30" t="s">
        <v>238</v>
      </c>
      <c r="I238" s="30">
        <v>59</v>
      </c>
      <c r="J238" s="30">
        <v>35</v>
      </c>
      <c r="K238" s="30">
        <v>1.69</v>
      </c>
    </row>
    <row r="239" spans="1:11">
      <c r="A239" s="43" t="s">
        <v>423</v>
      </c>
      <c r="B239" s="30">
        <v>50.2</v>
      </c>
      <c r="C239" s="30" t="s">
        <v>135</v>
      </c>
      <c r="D239" s="30" t="s">
        <v>144</v>
      </c>
      <c r="E239" s="30" t="s">
        <v>240</v>
      </c>
      <c r="F239" s="30" t="s">
        <v>45</v>
      </c>
      <c r="G239" s="30" t="s">
        <v>239</v>
      </c>
      <c r="H239" s="30" t="s">
        <v>238</v>
      </c>
      <c r="I239" s="30">
        <v>57.7</v>
      </c>
      <c r="J239" s="30">
        <v>30.7</v>
      </c>
      <c r="K239" s="30">
        <v>1.88</v>
      </c>
    </row>
    <row r="240" spans="1:11">
      <c r="A240" s="43" t="s">
        <v>422</v>
      </c>
      <c r="B240" s="30">
        <v>49.6</v>
      </c>
      <c r="C240" s="30" t="s">
        <v>135</v>
      </c>
      <c r="D240" s="30" t="s">
        <v>144</v>
      </c>
      <c r="E240" s="30" t="s">
        <v>240</v>
      </c>
      <c r="F240" s="30" t="s">
        <v>45</v>
      </c>
      <c r="G240" s="30" t="s">
        <v>239</v>
      </c>
      <c r="H240" s="30" t="s">
        <v>238</v>
      </c>
      <c r="I240" s="30">
        <v>55</v>
      </c>
      <c r="J240" s="30">
        <v>29</v>
      </c>
      <c r="K240" s="30">
        <v>1.9</v>
      </c>
    </row>
    <row r="241" spans="1:11">
      <c r="A241" s="43" t="s">
        <v>421</v>
      </c>
      <c r="B241" s="30">
        <v>49.3</v>
      </c>
      <c r="C241" s="30" t="s">
        <v>251</v>
      </c>
      <c r="D241" s="30" t="s">
        <v>144</v>
      </c>
      <c r="E241" s="30" t="s">
        <v>240</v>
      </c>
      <c r="F241" s="30" t="s">
        <v>45</v>
      </c>
      <c r="G241" s="30" t="s">
        <v>239</v>
      </c>
      <c r="H241" s="30" t="s">
        <v>238</v>
      </c>
      <c r="I241" s="30">
        <v>55</v>
      </c>
      <c r="J241" s="30">
        <v>32.5</v>
      </c>
      <c r="K241" s="30">
        <v>1.69</v>
      </c>
    </row>
    <row r="242" spans="1:11">
      <c r="A242" s="43" t="s">
        <v>420</v>
      </c>
      <c r="B242" s="30">
        <v>48.4</v>
      </c>
      <c r="C242" s="30" t="s">
        <v>251</v>
      </c>
      <c r="D242" s="30" t="s">
        <v>144</v>
      </c>
      <c r="E242" s="30" t="s">
        <v>240</v>
      </c>
      <c r="F242" s="30" t="s">
        <v>45</v>
      </c>
      <c r="G242" s="30" t="s">
        <v>239</v>
      </c>
      <c r="H242" s="30" t="s">
        <v>238</v>
      </c>
      <c r="I242" s="30">
        <v>59</v>
      </c>
      <c r="J242" s="30">
        <v>31</v>
      </c>
      <c r="K242" s="30">
        <v>1.9</v>
      </c>
    </row>
    <row r="243" spans="1:11">
      <c r="A243" s="43" t="s">
        <v>419</v>
      </c>
      <c r="B243" s="30">
        <v>49</v>
      </c>
      <c r="C243" s="30" t="s">
        <v>251</v>
      </c>
      <c r="D243" s="30" t="s">
        <v>144</v>
      </c>
      <c r="E243" s="30" t="s">
        <v>240</v>
      </c>
      <c r="F243" s="30" t="s">
        <v>45</v>
      </c>
      <c r="G243" s="30" t="s">
        <v>239</v>
      </c>
      <c r="H243" s="30" t="s">
        <v>238</v>
      </c>
      <c r="I243" s="30">
        <v>57</v>
      </c>
      <c r="J243" s="30">
        <v>38</v>
      </c>
      <c r="K243" s="30">
        <v>1.5</v>
      </c>
    </row>
    <row r="244" spans="1:11">
      <c r="A244" s="43" t="s">
        <v>418</v>
      </c>
      <c r="B244" s="30">
        <v>51.9</v>
      </c>
      <c r="C244" s="30" t="s">
        <v>135</v>
      </c>
      <c r="D244" s="30" t="s">
        <v>144</v>
      </c>
      <c r="E244" s="30" t="s">
        <v>240</v>
      </c>
      <c r="F244" s="30" t="s">
        <v>45</v>
      </c>
      <c r="G244" s="30" t="s">
        <v>239</v>
      </c>
      <c r="H244" s="30" t="s">
        <v>238</v>
      </c>
      <c r="I244" s="30" t="s">
        <v>30</v>
      </c>
      <c r="J244" s="30" t="s">
        <v>30</v>
      </c>
      <c r="K244" s="30" t="s">
        <v>30</v>
      </c>
    </row>
    <row r="245" spans="1:11">
      <c r="A245" s="43" t="s">
        <v>417</v>
      </c>
      <c r="B245" s="30">
        <v>51.5</v>
      </c>
      <c r="C245" s="30" t="s">
        <v>251</v>
      </c>
      <c r="D245" s="30" t="s">
        <v>144</v>
      </c>
      <c r="E245" s="30" t="s">
        <v>240</v>
      </c>
      <c r="F245" s="30" t="s">
        <v>45</v>
      </c>
      <c r="G245" s="30" t="s">
        <v>239</v>
      </c>
      <c r="H245" s="30" t="s">
        <v>238</v>
      </c>
      <c r="I245" s="30" t="s">
        <v>30</v>
      </c>
      <c r="J245" s="30" t="s">
        <v>30</v>
      </c>
      <c r="K245" s="30" t="s">
        <v>30</v>
      </c>
    </row>
    <row r="246" spans="1:11">
      <c r="A246" s="43" t="s">
        <v>416</v>
      </c>
      <c r="B246" s="30">
        <v>53</v>
      </c>
      <c r="C246" s="30" t="s">
        <v>135</v>
      </c>
      <c r="D246" s="30" t="s">
        <v>144</v>
      </c>
      <c r="E246" s="30" t="s">
        <v>240</v>
      </c>
      <c r="F246" s="30" t="s">
        <v>45</v>
      </c>
      <c r="G246" s="30" t="s">
        <v>239</v>
      </c>
      <c r="H246" s="30" t="s">
        <v>238</v>
      </c>
      <c r="I246" s="30" t="s">
        <v>30</v>
      </c>
      <c r="J246" s="30" t="s">
        <v>30</v>
      </c>
      <c r="K246" s="30" t="s">
        <v>30</v>
      </c>
    </row>
    <row r="247" spans="1:11">
      <c r="A247" s="43" t="s">
        <v>415</v>
      </c>
      <c r="B247" s="30">
        <v>54.4</v>
      </c>
      <c r="C247" s="30" t="s">
        <v>135</v>
      </c>
      <c r="D247" s="30" t="s">
        <v>144</v>
      </c>
      <c r="E247" s="30" t="s">
        <v>240</v>
      </c>
      <c r="F247" s="30" t="s">
        <v>45</v>
      </c>
      <c r="G247" s="30" t="s">
        <v>239</v>
      </c>
      <c r="H247" s="30" t="s">
        <v>238</v>
      </c>
      <c r="I247" s="30" t="s">
        <v>30</v>
      </c>
      <c r="J247" s="30" t="s">
        <v>30</v>
      </c>
      <c r="K247" s="30" t="s">
        <v>30</v>
      </c>
    </row>
    <row r="248" spans="1:11">
      <c r="A248" s="43" t="s">
        <v>414</v>
      </c>
      <c r="B248" s="30">
        <v>51.6</v>
      </c>
      <c r="C248" s="30" t="s">
        <v>135</v>
      </c>
      <c r="D248" s="30" t="s">
        <v>144</v>
      </c>
      <c r="E248" s="30" t="s">
        <v>240</v>
      </c>
      <c r="F248" s="30" t="s">
        <v>45</v>
      </c>
      <c r="G248" s="30" t="s">
        <v>239</v>
      </c>
      <c r="H248" s="30" t="s">
        <v>238</v>
      </c>
      <c r="I248" s="30">
        <v>61</v>
      </c>
      <c r="J248" s="30">
        <v>32</v>
      </c>
      <c r="K248" s="30">
        <v>1.91</v>
      </c>
    </row>
    <row r="249" spans="1:11">
      <c r="A249" s="43" t="s">
        <v>413</v>
      </c>
      <c r="B249" s="30">
        <v>49.8</v>
      </c>
      <c r="C249" s="30" t="s">
        <v>135</v>
      </c>
      <c r="D249" s="30" t="s">
        <v>144</v>
      </c>
      <c r="E249" s="30" t="s">
        <v>240</v>
      </c>
      <c r="F249" s="30" t="s">
        <v>45</v>
      </c>
      <c r="G249" s="30" t="s">
        <v>239</v>
      </c>
      <c r="H249" s="30" t="s">
        <v>238</v>
      </c>
      <c r="I249" s="30">
        <v>56.8</v>
      </c>
      <c r="J249" s="30">
        <v>30.6</v>
      </c>
      <c r="K249" s="30">
        <v>1.86</v>
      </c>
    </row>
    <row r="250" spans="1:11">
      <c r="A250" s="43" t="s">
        <v>412</v>
      </c>
      <c r="B250" s="30">
        <v>50</v>
      </c>
      <c r="C250" s="30" t="s">
        <v>135</v>
      </c>
      <c r="D250" s="30" t="s">
        <v>144</v>
      </c>
      <c r="E250" s="30" t="s">
        <v>240</v>
      </c>
      <c r="F250" s="30" t="s">
        <v>45</v>
      </c>
      <c r="G250" s="30" t="s">
        <v>239</v>
      </c>
      <c r="H250" s="30" t="s">
        <v>238</v>
      </c>
      <c r="I250" s="30">
        <v>54.5</v>
      </c>
      <c r="J250" s="30">
        <v>32.6</v>
      </c>
      <c r="K250" s="30">
        <v>1.67</v>
      </c>
    </row>
    <row r="251" spans="1:11">
      <c r="A251" s="43" t="s">
        <v>411</v>
      </c>
      <c r="B251" s="30">
        <v>52.3</v>
      </c>
      <c r="C251" s="30" t="s">
        <v>135</v>
      </c>
      <c r="D251" s="30" t="s">
        <v>144</v>
      </c>
      <c r="E251" s="30" t="s">
        <v>240</v>
      </c>
      <c r="F251" s="30" t="s">
        <v>45</v>
      </c>
      <c r="G251" s="30" t="s">
        <v>239</v>
      </c>
      <c r="H251" s="30" t="s">
        <v>238</v>
      </c>
    </row>
    <row r="252" spans="1:11">
      <c r="A252" s="43" t="s">
        <v>410</v>
      </c>
      <c r="B252" s="30">
        <v>50.2</v>
      </c>
      <c r="C252" s="30" t="s">
        <v>135</v>
      </c>
      <c r="D252" s="30" t="s">
        <v>144</v>
      </c>
      <c r="E252" s="30" t="s">
        <v>240</v>
      </c>
      <c r="F252" s="30" t="s">
        <v>45</v>
      </c>
      <c r="G252" s="30" t="s">
        <v>239</v>
      </c>
      <c r="H252" s="30" t="s">
        <v>238</v>
      </c>
    </row>
    <row r="253" spans="1:11">
      <c r="A253" s="43" t="s">
        <v>409</v>
      </c>
      <c r="B253" s="30">
        <v>50.7</v>
      </c>
      <c r="C253" s="30" t="s">
        <v>251</v>
      </c>
      <c r="D253" s="30" t="s">
        <v>144</v>
      </c>
      <c r="E253" s="30" t="s">
        <v>240</v>
      </c>
      <c r="F253" s="30" t="s">
        <v>45</v>
      </c>
      <c r="G253" s="30" t="s">
        <v>239</v>
      </c>
      <c r="H253" s="30" t="s">
        <v>238</v>
      </c>
      <c r="I253" s="30">
        <v>53.8</v>
      </c>
      <c r="J253" s="30">
        <v>38.200000000000003</v>
      </c>
      <c r="K253" s="30">
        <v>1.41</v>
      </c>
    </row>
    <row r="254" spans="1:11">
      <c r="A254" s="43" t="s">
        <v>408</v>
      </c>
      <c r="B254" s="30">
        <v>52.4</v>
      </c>
      <c r="C254" s="30" t="s">
        <v>135</v>
      </c>
      <c r="D254" s="30" t="s">
        <v>144</v>
      </c>
      <c r="E254" s="30" t="s">
        <v>240</v>
      </c>
      <c r="F254" s="30" t="s">
        <v>45</v>
      </c>
      <c r="G254" s="30" t="s">
        <v>239</v>
      </c>
      <c r="H254" s="30" t="s">
        <v>238</v>
      </c>
      <c r="I254" s="30">
        <v>56</v>
      </c>
      <c r="J254" s="30">
        <v>31.2</v>
      </c>
      <c r="K254" s="30">
        <v>1.79</v>
      </c>
    </row>
    <row r="255" spans="1:11">
      <c r="A255" s="43" t="s">
        <v>407</v>
      </c>
      <c r="B255" s="30">
        <v>48.9</v>
      </c>
      <c r="C255" s="30" t="s">
        <v>135</v>
      </c>
      <c r="D255" s="30" t="s">
        <v>144</v>
      </c>
      <c r="E255" s="30" t="s">
        <v>240</v>
      </c>
      <c r="F255" s="30" t="s">
        <v>45</v>
      </c>
      <c r="G255" s="30" t="s">
        <v>239</v>
      </c>
      <c r="H255" s="30" t="s">
        <v>238</v>
      </c>
      <c r="I255" s="30">
        <v>51.8</v>
      </c>
      <c r="J255" s="30">
        <v>33.1</v>
      </c>
      <c r="K255" s="30">
        <v>1.56</v>
      </c>
    </row>
    <row r="256" spans="1:11">
      <c r="A256" s="43" t="s">
        <v>406</v>
      </c>
      <c r="B256" s="30">
        <v>39.5</v>
      </c>
      <c r="C256" s="30" t="s">
        <v>251</v>
      </c>
      <c r="D256" s="30" t="s">
        <v>144</v>
      </c>
      <c r="E256" s="30" t="s">
        <v>240</v>
      </c>
      <c r="F256" s="30" t="s">
        <v>45</v>
      </c>
      <c r="G256" s="30" t="s">
        <v>239</v>
      </c>
      <c r="H256" s="30" t="s">
        <v>238</v>
      </c>
      <c r="I256" s="30">
        <v>55.2</v>
      </c>
      <c r="J256" s="30">
        <v>32.4</v>
      </c>
      <c r="K256" s="30">
        <v>1.7</v>
      </c>
    </row>
    <row r="257" spans="1:11">
      <c r="A257" s="43" t="s">
        <v>405</v>
      </c>
      <c r="B257" s="30">
        <v>50.8</v>
      </c>
      <c r="C257" s="30" t="s">
        <v>251</v>
      </c>
      <c r="D257" s="30" t="s">
        <v>144</v>
      </c>
      <c r="E257" s="30" t="s">
        <v>240</v>
      </c>
      <c r="F257" s="30" t="s">
        <v>45</v>
      </c>
      <c r="G257" s="30" t="s">
        <v>239</v>
      </c>
      <c r="H257" s="30" t="s">
        <v>238</v>
      </c>
      <c r="I257" s="30" t="s">
        <v>30</v>
      </c>
      <c r="J257" s="30" t="s">
        <v>30</v>
      </c>
      <c r="K257" s="30" t="s">
        <v>30</v>
      </c>
    </row>
    <row r="258" spans="1:11">
      <c r="A258" s="43" t="s">
        <v>404</v>
      </c>
      <c r="B258" s="30">
        <v>51.2</v>
      </c>
      <c r="C258" s="30" t="s">
        <v>135</v>
      </c>
      <c r="D258" s="30" t="s">
        <v>144</v>
      </c>
      <c r="E258" s="30" t="s">
        <v>240</v>
      </c>
      <c r="F258" s="30" t="s">
        <v>45</v>
      </c>
      <c r="G258" s="30" t="s">
        <v>239</v>
      </c>
      <c r="H258" s="30" t="s">
        <v>238</v>
      </c>
      <c r="I258" s="30">
        <v>54.08</v>
      </c>
      <c r="J258" s="30">
        <v>32</v>
      </c>
      <c r="K258" s="30">
        <v>1.69</v>
      </c>
    </row>
    <row r="259" spans="1:11">
      <c r="A259" s="43" t="s">
        <v>403</v>
      </c>
      <c r="B259" s="30">
        <v>53.3</v>
      </c>
      <c r="C259" s="30" t="s">
        <v>135</v>
      </c>
      <c r="D259" s="30" t="s">
        <v>144</v>
      </c>
      <c r="E259" s="30" t="s">
        <v>240</v>
      </c>
      <c r="F259" s="30" t="s">
        <v>45</v>
      </c>
      <c r="G259" s="30" t="s">
        <v>239</v>
      </c>
      <c r="H259" s="30" t="s">
        <v>238</v>
      </c>
      <c r="I259" s="30">
        <v>57.5</v>
      </c>
      <c r="J259" s="30">
        <v>30.5</v>
      </c>
      <c r="K259" s="30">
        <v>1.89</v>
      </c>
    </row>
    <row r="260" spans="1:11">
      <c r="A260" s="43" t="s">
        <v>402</v>
      </c>
      <c r="B260" s="30">
        <v>51.5</v>
      </c>
      <c r="C260" s="30" t="s">
        <v>251</v>
      </c>
      <c r="D260" s="30" t="s">
        <v>144</v>
      </c>
      <c r="E260" s="30" t="s">
        <v>240</v>
      </c>
      <c r="F260" s="30" t="s">
        <v>45</v>
      </c>
      <c r="G260" s="30" t="s">
        <v>239</v>
      </c>
      <c r="H260" s="30" t="s">
        <v>238</v>
      </c>
      <c r="I260" s="30">
        <v>54.8</v>
      </c>
      <c r="J260" s="30">
        <v>34.4</v>
      </c>
      <c r="K260" s="30">
        <v>1.59</v>
      </c>
    </row>
    <row r="261" spans="1:11">
      <c r="A261" s="43" t="s">
        <v>401</v>
      </c>
      <c r="B261" s="30">
        <v>49.3</v>
      </c>
      <c r="C261" s="30" t="s">
        <v>251</v>
      </c>
      <c r="D261" s="30" t="s">
        <v>144</v>
      </c>
      <c r="E261" s="30" t="s">
        <v>240</v>
      </c>
      <c r="F261" s="30" t="s">
        <v>45</v>
      </c>
      <c r="G261" s="30" t="s">
        <v>239</v>
      </c>
      <c r="H261" s="30" t="s">
        <v>238</v>
      </c>
      <c r="I261" s="30">
        <v>53.8</v>
      </c>
      <c r="J261" s="30">
        <v>33.700000000000003</v>
      </c>
      <c r="K261" s="30">
        <v>1.6</v>
      </c>
    </row>
    <row r="262" spans="1:11">
      <c r="A262" s="43" t="s">
        <v>400</v>
      </c>
      <c r="B262" s="30">
        <v>53.7</v>
      </c>
      <c r="C262" s="30" t="s">
        <v>251</v>
      </c>
      <c r="D262" s="30" t="s">
        <v>144</v>
      </c>
      <c r="E262" s="30" t="s">
        <v>240</v>
      </c>
      <c r="F262" s="30" t="s">
        <v>45</v>
      </c>
      <c r="G262" s="30" t="s">
        <v>239</v>
      </c>
      <c r="H262" s="30" t="s">
        <v>238</v>
      </c>
      <c r="I262" s="30">
        <v>62.6</v>
      </c>
      <c r="J262" s="30">
        <v>37</v>
      </c>
      <c r="K262" s="30">
        <v>1.69</v>
      </c>
    </row>
    <row r="263" spans="1:11">
      <c r="A263" s="43" t="s">
        <v>399</v>
      </c>
      <c r="B263" s="30">
        <v>50.3</v>
      </c>
      <c r="C263" s="30" t="s">
        <v>251</v>
      </c>
      <c r="D263" s="30" t="s">
        <v>144</v>
      </c>
      <c r="E263" s="30" t="s">
        <v>240</v>
      </c>
      <c r="F263" s="30" t="s">
        <v>45</v>
      </c>
      <c r="G263" s="30" t="s">
        <v>239</v>
      </c>
      <c r="H263" s="30" t="s">
        <v>238</v>
      </c>
      <c r="I263" s="30">
        <v>58.4</v>
      </c>
      <c r="J263" s="30">
        <v>37.700000000000003</v>
      </c>
      <c r="K263" s="30">
        <v>1.55</v>
      </c>
    </row>
    <row r="264" spans="1:11">
      <c r="A264" s="43" t="s">
        <v>398</v>
      </c>
      <c r="B264" s="30">
        <v>53.9</v>
      </c>
      <c r="C264" s="30" t="s">
        <v>135</v>
      </c>
      <c r="D264" s="30" t="s">
        <v>144</v>
      </c>
      <c r="E264" s="30" t="s">
        <v>240</v>
      </c>
      <c r="F264" s="30" t="s">
        <v>45</v>
      </c>
      <c r="G264" s="30" t="s">
        <v>239</v>
      </c>
      <c r="H264" s="30" t="s">
        <v>238</v>
      </c>
      <c r="I264" s="30">
        <v>56.4</v>
      </c>
      <c r="J264" s="30">
        <v>34.700000000000003</v>
      </c>
      <c r="K264" s="30">
        <v>1.63</v>
      </c>
    </row>
    <row r="265" spans="1:11">
      <c r="A265" s="43" t="s">
        <v>397</v>
      </c>
      <c r="B265" s="30">
        <v>40.1</v>
      </c>
      <c r="C265" s="30" t="s">
        <v>251</v>
      </c>
      <c r="D265" s="30" t="s">
        <v>144</v>
      </c>
      <c r="E265" s="30" t="s">
        <v>240</v>
      </c>
      <c r="F265" s="30" t="s">
        <v>330</v>
      </c>
      <c r="G265" s="30" t="s">
        <v>239</v>
      </c>
      <c r="H265" s="30" t="s">
        <v>238</v>
      </c>
      <c r="I265" s="30">
        <v>62.5</v>
      </c>
      <c r="J265" s="30">
        <v>30.5</v>
      </c>
      <c r="K265" s="30">
        <v>2.0499999999999998</v>
      </c>
    </row>
    <row r="266" spans="1:11">
      <c r="A266" s="43" t="s">
        <v>396</v>
      </c>
      <c r="B266" s="30">
        <v>44.9</v>
      </c>
      <c r="C266" s="30" t="s">
        <v>251</v>
      </c>
      <c r="D266" s="30" t="s">
        <v>144</v>
      </c>
      <c r="E266" s="30" t="s">
        <v>240</v>
      </c>
      <c r="F266" s="30" t="s">
        <v>45</v>
      </c>
      <c r="G266" s="30" t="s">
        <v>239</v>
      </c>
      <c r="H266" s="30" t="s">
        <v>238</v>
      </c>
      <c r="I266" s="30">
        <v>53.8</v>
      </c>
      <c r="J266" s="30">
        <v>33.6</v>
      </c>
      <c r="K266" s="30">
        <v>1.6</v>
      </c>
    </row>
    <row r="267" spans="1:11">
      <c r="A267" s="43" t="s">
        <v>395</v>
      </c>
      <c r="B267" s="30">
        <v>51.6</v>
      </c>
      <c r="C267" s="30" t="s">
        <v>251</v>
      </c>
      <c r="D267" s="30" t="s">
        <v>144</v>
      </c>
      <c r="E267" s="30" t="s">
        <v>240</v>
      </c>
      <c r="F267" s="30" t="s">
        <v>45</v>
      </c>
      <c r="G267" s="30" t="s">
        <v>239</v>
      </c>
      <c r="H267" s="30" t="s">
        <v>238</v>
      </c>
      <c r="I267" s="30">
        <v>53.7</v>
      </c>
      <c r="J267" s="30">
        <v>32.200000000000003</v>
      </c>
      <c r="K267" s="30">
        <v>1.67</v>
      </c>
    </row>
    <row r="268" spans="1:11">
      <c r="A268" s="43" t="s">
        <v>394</v>
      </c>
      <c r="B268" s="30">
        <v>47.7</v>
      </c>
      <c r="C268" s="30" t="s">
        <v>251</v>
      </c>
      <c r="D268" s="30" t="s">
        <v>144</v>
      </c>
      <c r="E268" s="30" t="s">
        <v>240</v>
      </c>
      <c r="F268" s="30" t="s">
        <v>45</v>
      </c>
      <c r="G268" s="30" t="s">
        <v>239</v>
      </c>
      <c r="H268" s="30" t="s">
        <v>238</v>
      </c>
      <c r="I268" s="30">
        <v>55</v>
      </c>
      <c r="J268" s="30">
        <v>37</v>
      </c>
      <c r="K268" s="30">
        <v>1.49</v>
      </c>
    </row>
    <row r="269" spans="1:11">
      <c r="A269" s="43" t="s">
        <v>393</v>
      </c>
      <c r="B269" s="30">
        <v>49.5</v>
      </c>
      <c r="C269" s="30" t="s">
        <v>135</v>
      </c>
      <c r="D269" s="30" t="s">
        <v>144</v>
      </c>
      <c r="E269" s="30" t="s">
        <v>240</v>
      </c>
      <c r="F269" s="30" t="s">
        <v>45</v>
      </c>
      <c r="G269" s="30" t="s">
        <v>239</v>
      </c>
      <c r="H269" s="30" t="s">
        <v>238</v>
      </c>
      <c r="I269" s="30">
        <v>54</v>
      </c>
      <c r="J269" s="30">
        <v>33.799999999999997</v>
      </c>
      <c r="K269" s="30">
        <v>1.6</v>
      </c>
    </row>
    <row r="270" spans="1:11">
      <c r="A270" s="43" t="s">
        <v>392</v>
      </c>
      <c r="B270" s="30">
        <v>50.3</v>
      </c>
      <c r="C270" s="30" t="s">
        <v>251</v>
      </c>
      <c r="D270" s="30" t="s">
        <v>144</v>
      </c>
      <c r="E270" s="30" t="s">
        <v>240</v>
      </c>
      <c r="F270" s="30" t="s">
        <v>45</v>
      </c>
      <c r="G270" s="30" t="s">
        <v>239</v>
      </c>
      <c r="H270" s="30" t="s">
        <v>238</v>
      </c>
      <c r="I270" s="30">
        <v>50</v>
      </c>
      <c r="J270" s="30">
        <v>32.5</v>
      </c>
      <c r="K270" s="30">
        <v>1.54</v>
      </c>
    </row>
    <row r="271" spans="1:11">
      <c r="A271" s="43" t="s">
        <v>391</v>
      </c>
      <c r="B271" s="30">
        <v>51.2</v>
      </c>
      <c r="C271" s="30" t="s">
        <v>135</v>
      </c>
      <c r="D271" s="30" t="s">
        <v>144</v>
      </c>
      <c r="E271" s="30" t="s">
        <v>240</v>
      </c>
      <c r="F271" s="30" t="s">
        <v>45</v>
      </c>
      <c r="G271" s="30" t="s">
        <v>239</v>
      </c>
      <c r="H271" s="30" t="s">
        <v>238</v>
      </c>
      <c r="I271" s="30">
        <v>55.7</v>
      </c>
      <c r="J271" s="30">
        <v>30.3</v>
      </c>
      <c r="K271" s="30">
        <v>1.84</v>
      </c>
    </row>
    <row r="272" spans="1:11">
      <c r="A272" s="43" t="s">
        <v>390</v>
      </c>
      <c r="B272" s="30">
        <v>46.5</v>
      </c>
      <c r="C272" s="30" t="s">
        <v>251</v>
      </c>
      <c r="D272" s="30" t="s">
        <v>144</v>
      </c>
      <c r="E272" s="30" t="s">
        <v>240</v>
      </c>
      <c r="F272" s="30" t="s">
        <v>45</v>
      </c>
      <c r="G272" s="30" t="s">
        <v>239</v>
      </c>
      <c r="H272" s="30" t="s">
        <v>238</v>
      </c>
      <c r="I272" s="30">
        <v>57</v>
      </c>
      <c r="J272" s="30">
        <v>32.200000000000003</v>
      </c>
      <c r="K272" s="30">
        <v>1.77</v>
      </c>
    </row>
    <row r="273" spans="1:11">
      <c r="A273" s="43" t="s">
        <v>389</v>
      </c>
      <c r="B273" s="30">
        <v>50.5</v>
      </c>
      <c r="C273" s="30" t="s">
        <v>135</v>
      </c>
      <c r="D273" s="30" t="s">
        <v>144</v>
      </c>
      <c r="E273" s="30" t="s">
        <v>240</v>
      </c>
      <c r="F273" s="30" t="s">
        <v>45</v>
      </c>
      <c r="G273" s="30" t="s">
        <v>385</v>
      </c>
      <c r="H273" s="30" t="s">
        <v>238</v>
      </c>
      <c r="I273" s="30" t="s">
        <v>30</v>
      </c>
      <c r="J273" s="30" t="s">
        <v>30</v>
      </c>
      <c r="K273" s="30" t="s">
        <v>30</v>
      </c>
    </row>
    <row r="274" spans="1:11">
      <c r="A274" s="43" t="s">
        <v>388</v>
      </c>
      <c r="B274" s="30">
        <v>50.9</v>
      </c>
      <c r="C274" s="30" t="s">
        <v>251</v>
      </c>
      <c r="D274" s="30" t="s">
        <v>144</v>
      </c>
      <c r="E274" s="30" t="s">
        <v>240</v>
      </c>
      <c r="F274" s="30" t="s">
        <v>45</v>
      </c>
      <c r="G274" s="30" t="s">
        <v>385</v>
      </c>
      <c r="H274" s="30" t="s">
        <v>238</v>
      </c>
      <c r="I274" s="30" t="s">
        <v>30</v>
      </c>
      <c r="J274" s="30" t="s">
        <v>30</v>
      </c>
      <c r="K274" s="30" t="s">
        <v>30</v>
      </c>
    </row>
    <row r="275" spans="1:11">
      <c r="A275" s="43" t="s">
        <v>387</v>
      </c>
      <c r="B275" s="30">
        <v>51.4</v>
      </c>
      <c r="C275" s="30" t="s">
        <v>135</v>
      </c>
      <c r="D275" s="30" t="s">
        <v>144</v>
      </c>
      <c r="E275" s="30" t="s">
        <v>240</v>
      </c>
      <c r="F275" s="30" t="s">
        <v>45</v>
      </c>
      <c r="G275" s="30" t="s">
        <v>385</v>
      </c>
      <c r="H275" s="30" t="s">
        <v>238</v>
      </c>
      <c r="I275" s="30" t="s">
        <v>30</v>
      </c>
      <c r="J275" s="30" t="s">
        <v>30</v>
      </c>
      <c r="K275" s="30" t="s">
        <v>30</v>
      </c>
    </row>
    <row r="276" spans="1:11">
      <c r="A276" s="43" t="s">
        <v>386</v>
      </c>
      <c r="B276" s="30">
        <v>51.9</v>
      </c>
      <c r="C276" s="30" t="s">
        <v>135</v>
      </c>
      <c r="D276" s="30" t="s">
        <v>144</v>
      </c>
      <c r="E276" s="30" t="s">
        <v>240</v>
      </c>
      <c r="F276" s="30" t="s">
        <v>45</v>
      </c>
      <c r="G276" s="30" t="s">
        <v>385</v>
      </c>
      <c r="H276" s="30" t="s">
        <v>238</v>
      </c>
      <c r="I276" s="30" t="s">
        <v>30</v>
      </c>
      <c r="J276" s="30" t="s">
        <v>30</v>
      </c>
      <c r="K276" s="30" t="s">
        <v>30</v>
      </c>
    </row>
    <row r="277" spans="1:11">
      <c r="A277" s="43" t="s">
        <v>384</v>
      </c>
      <c r="B277" s="30">
        <v>53.4</v>
      </c>
      <c r="C277" s="30" t="s">
        <v>135</v>
      </c>
      <c r="D277" s="30" t="s">
        <v>144</v>
      </c>
      <c r="E277" s="30" t="s">
        <v>240</v>
      </c>
      <c r="F277" s="30" t="s">
        <v>45</v>
      </c>
      <c r="G277" s="30" t="s">
        <v>239</v>
      </c>
      <c r="H277" s="30" t="s">
        <v>238</v>
      </c>
      <c r="I277" s="30" t="s">
        <v>30</v>
      </c>
      <c r="J277" s="30" t="s">
        <v>30</v>
      </c>
      <c r="K277" s="30" t="s">
        <v>30</v>
      </c>
    </row>
    <row r="278" spans="1:11">
      <c r="A278" s="43" t="s">
        <v>383</v>
      </c>
      <c r="B278" s="30">
        <v>51.9</v>
      </c>
      <c r="C278" s="30" t="s">
        <v>135</v>
      </c>
      <c r="D278" s="30" t="s">
        <v>144</v>
      </c>
      <c r="E278" s="30" t="s">
        <v>240</v>
      </c>
      <c r="F278" s="30" t="s">
        <v>45</v>
      </c>
      <c r="G278" s="30" t="s">
        <v>239</v>
      </c>
      <c r="H278" s="30" t="s">
        <v>238</v>
      </c>
      <c r="I278" s="30" t="s">
        <v>30</v>
      </c>
      <c r="J278" s="30" t="s">
        <v>30</v>
      </c>
      <c r="K278" s="30" t="s">
        <v>30</v>
      </c>
    </row>
    <row r="279" spans="1:11">
      <c r="A279" s="43" t="s">
        <v>382</v>
      </c>
      <c r="B279" s="30">
        <v>52.8</v>
      </c>
      <c r="C279" s="30" t="s">
        <v>135</v>
      </c>
      <c r="D279" s="30" t="s">
        <v>144</v>
      </c>
      <c r="E279" s="30" t="s">
        <v>240</v>
      </c>
      <c r="F279" s="30" t="s">
        <v>45</v>
      </c>
      <c r="G279" s="30" t="s">
        <v>239</v>
      </c>
      <c r="H279" s="30" t="s">
        <v>238</v>
      </c>
      <c r="I279" s="30" t="s">
        <v>30</v>
      </c>
      <c r="J279" s="30" t="s">
        <v>30</v>
      </c>
      <c r="K279" s="30" t="s">
        <v>30</v>
      </c>
    </row>
    <row r="280" spans="1:11">
      <c r="A280" s="43" t="s">
        <v>381</v>
      </c>
      <c r="B280" s="30">
        <v>57</v>
      </c>
      <c r="C280" s="30" t="s">
        <v>135</v>
      </c>
      <c r="D280" s="30" t="s">
        <v>247</v>
      </c>
      <c r="E280" s="30" t="s">
        <v>240</v>
      </c>
      <c r="F280" s="30" t="s">
        <v>45</v>
      </c>
      <c r="G280" s="30" t="s">
        <v>239</v>
      </c>
      <c r="H280" s="30" t="s">
        <v>238</v>
      </c>
      <c r="I280" s="30" t="s">
        <v>30</v>
      </c>
      <c r="J280" s="30" t="s">
        <v>30</v>
      </c>
      <c r="K280" s="30" t="s">
        <v>30</v>
      </c>
    </row>
    <row r="281" spans="1:11">
      <c r="A281" s="43" t="s">
        <v>380</v>
      </c>
      <c r="B281" s="30">
        <v>57</v>
      </c>
      <c r="C281" s="30" t="s">
        <v>135</v>
      </c>
      <c r="D281" s="30" t="s">
        <v>247</v>
      </c>
      <c r="E281" s="30" t="s">
        <v>240</v>
      </c>
      <c r="F281" s="30" t="s">
        <v>45</v>
      </c>
      <c r="G281" s="30" t="s">
        <v>239</v>
      </c>
      <c r="H281" s="30" t="s">
        <v>238</v>
      </c>
      <c r="I281" s="30" t="s">
        <v>30</v>
      </c>
      <c r="J281" s="30" t="s">
        <v>30</v>
      </c>
      <c r="K281" s="30" t="s">
        <v>30</v>
      </c>
    </row>
    <row r="282" spans="1:11">
      <c r="A282" s="43" t="s">
        <v>379</v>
      </c>
      <c r="B282" s="30">
        <v>56.7</v>
      </c>
      <c r="C282" s="30" t="s">
        <v>135</v>
      </c>
      <c r="D282" s="30" t="s">
        <v>247</v>
      </c>
      <c r="E282" s="30" t="s">
        <v>240</v>
      </c>
      <c r="F282" s="30" t="s">
        <v>45</v>
      </c>
      <c r="G282" s="30" t="s">
        <v>239</v>
      </c>
      <c r="H282" s="30" t="s">
        <v>238</v>
      </c>
      <c r="I282" s="30" t="s">
        <v>30</v>
      </c>
      <c r="J282" s="30" t="s">
        <v>30</v>
      </c>
      <c r="K282" s="30" t="s">
        <v>30</v>
      </c>
    </row>
    <row r="283" spans="1:11">
      <c r="A283" s="43" t="s">
        <v>378</v>
      </c>
      <c r="B283" s="30">
        <v>57.1</v>
      </c>
      <c r="C283" s="30" t="s">
        <v>135</v>
      </c>
      <c r="D283" s="30" t="s">
        <v>247</v>
      </c>
      <c r="E283" s="30" t="s">
        <v>240</v>
      </c>
      <c r="F283" s="30" t="s">
        <v>45</v>
      </c>
      <c r="G283" s="30" t="s">
        <v>239</v>
      </c>
      <c r="H283" s="30" t="s">
        <v>238</v>
      </c>
      <c r="I283" s="30" t="s">
        <v>30</v>
      </c>
      <c r="J283" s="30" t="s">
        <v>30</v>
      </c>
      <c r="K283" s="30" t="s">
        <v>30</v>
      </c>
    </row>
    <row r="284" spans="1:11">
      <c r="A284" s="43" t="s">
        <v>377</v>
      </c>
      <c r="B284" s="30">
        <v>56.2</v>
      </c>
      <c r="C284" s="30" t="s">
        <v>135</v>
      </c>
      <c r="D284" s="30" t="s">
        <v>247</v>
      </c>
      <c r="E284" s="30" t="s">
        <v>240</v>
      </c>
      <c r="F284" s="30" t="s">
        <v>45</v>
      </c>
      <c r="G284" s="30" t="s">
        <v>239</v>
      </c>
      <c r="H284" s="30" t="s">
        <v>238</v>
      </c>
      <c r="I284" s="30" t="s">
        <v>30</v>
      </c>
      <c r="J284" s="30" t="s">
        <v>30</v>
      </c>
      <c r="K284" s="30" t="s">
        <v>30</v>
      </c>
    </row>
    <row r="285" spans="1:11">
      <c r="A285" s="43" t="s">
        <v>376</v>
      </c>
      <c r="B285" s="30">
        <v>59.3</v>
      </c>
      <c r="C285" s="30" t="s">
        <v>135</v>
      </c>
      <c r="D285" s="30" t="s">
        <v>247</v>
      </c>
      <c r="E285" s="30" t="s">
        <v>240</v>
      </c>
      <c r="F285" s="30" t="s">
        <v>45</v>
      </c>
      <c r="G285" s="30" t="s">
        <v>239</v>
      </c>
      <c r="H285" s="30" t="s">
        <v>238</v>
      </c>
      <c r="I285" s="30">
        <v>58</v>
      </c>
      <c r="J285" s="30">
        <v>34</v>
      </c>
      <c r="K285" s="30">
        <v>1.71</v>
      </c>
    </row>
    <row r="286" spans="1:11">
      <c r="A286" s="43" t="s">
        <v>375</v>
      </c>
      <c r="B286" s="30">
        <v>56.6</v>
      </c>
      <c r="C286" s="30" t="s">
        <v>135</v>
      </c>
      <c r="D286" s="30" t="s">
        <v>247</v>
      </c>
      <c r="E286" s="30" t="s">
        <v>240</v>
      </c>
      <c r="F286" s="30" t="s">
        <v>45</v>
      </c>
      <c r="G286" s="30" t="s">
        <v>239</v>
      </c>
      <c r="H286" s="30" t="s">
        <v>238</v>
      </c>
      <c r="I286" s="30">
        <v>60.3</v>
      </c>
      <c r="J286" s="30">
        <v>34.4</v>
      </c>
      <c r="K286" s="30">
        <v>1.75</v>
      </c>
    </row>
    <row r="287" spans="1:11">
      <c r="A287" s="43" t="s">
        <v>374</v>
      </c>
      <c r="B287" s="30">
        <v>56.2</v>
      </c>
      <c r="C287" s="30" t="s">
        <v>135</v>
      </c>
      <c r="D287" s="30" t="s">
        <v>247</v>
      </c>
      <c r="E287" s="30" t="s">
        <v>240</v>
      </c>
      <c r="F287" s="30" t="s">
        <v>45</v>
      </c>
      <c r="G287" s="30" t="s">
        <v>239</v>
      </c>
      <c r="H287" s="30" t="s">
        <v>238</v>
      </c>
      <c r="I287" s="30">
        <v>57.6</v>
      </c>
      <c r="J287" s="30">
        <v>29.4</v>
      </c>
      <c r="K287" s="30">
        <v>1.96</v>
      </c>
    </row>
    <row r="288" spans="1:11">
      <c r="A288" s="43" t="s">
        <v>373</v>
      </c>
      <c r="B288" s="30">
        <v>55.9</v>
      </c>
      <c r="C288" s="30" t="s">
        <v>135</v>
      </c>
      <c r="D288" s="30" t="s">
        <v>247</v>
      </c>
      <c r="E288" s="30" t="s">
        <v>240</v>
      </c>
      <c r="F288" s="30" t="s">
        <v>45</v>
      </c>
      <c r="G288" s="30" t="s">
        <v>239</v>
      </c>
      <c r="H288" s="30" t="s">
        <v>238</v>
      </c>
      <c r="I288" s="30">
        <v>52</v>
      </c>
      <c r="J288" s="30">
        <v>31.2</v>
      </c>
      <c r="K288" s="30">
        <v>1.67</v>
      </c>
    </row>
    <row r="289" spans="1:11">
      <c r="A289" s="43" t="s">
        <v>372</v>
      </c>
      <c r="B289" s="30">
        <v>55.4</v>
      </c>
      <c r="C289" s="30" t="s">
        <v>135</v>
      </c>
      <c r="D289" s="30" t="s">
        <v>247</v>
      </c>
      <c r="E289" s="30" t="s">
        <v>240</v>
      </c>
      <c r="F289" s="30" t="s">
        <v>45</v>
      </c>
      <c r="G289" s="30" t="s">
        <v>239</v>
      </c>
      <c r="H289" s="30" t="s">
        <v>238</v>
      </c>
      <c r="I289" s="30">
        <v>51</v>
      </c>
      <c r="J289" s="30">
        <v>30.7</v>
      </c>
      <c r="K289" s="30">
        <v>1.66</v>
      </c>
    </row>
    <row r="290" spans="1:11">
      <c r="A290" s="43" t="s">
        <v>371</v>
      </c>
      <c r="B290" s="30">
        <v>58.8</v>
      </c>
      <c r="C290" s="30" t="s">
        <v>135</v>
      </c>
      <c r="D290" s="30" t="s">
        <v>247</v>
      </c>
      <c r="E290" s="30" t="s">
        <v>240</v>
      </c>
      <c r="F290" s="30" t="s">
        <v>45</v>
      </c>
      <c r="G290" s="30" t="s">
        <v>239</v>
      </c>
      <c r="H290" s="30" t="s">
        <v>238</v>
      </c>
      <c r="I290" s="30">
        <v>55.7</v>
      </c>
      <c r="J290" s="30">
        <v>35.700000000000003</v>
      </c>
      <c r="K290" s="30">
        <v>1.56</v>
      </c>
    </row>
    <row r="291" spans="1:11">
      <c r="A291" s="43" t="s">
        <v>370</v>
      </c>
      <c r="B291" s="30">
        <v>58</v>
      </c>
      <c r="C291" s="30" t="s">
        <v>135</v>
      </c>
      <c r="D291" s="30" t="s">
        <v>247</v>
      </c>
      <c r="E291" s="30" t="s">
        <v>240</v>
      </c>
      <c r="F291" s="30" t="s">
        <v>45</v>
      </c>
      <c r="G291" s="30" t="s">
        <v>239</v>
      </c>
      <c r="H291" s="30" t="s">
        <v>238</v>
      </c>
      <c r="I291" s="30">
        <v>57.5</v>
      </c>
      <c r="J291" s="30">
        <v>30.2</v>
      </c>
      <c r="K291" s="30">
        <v>1.9</v>
      </c>
    </row>
    <row r="292" spans="1:11">
      <c r="A292" s="43" t="s">
        <v>369</v>
      </c>
      <c r="B292" s="30">
        <v>56</v>
      </c>
      <c r="C292" s="30" t="s">
        <v>135</v>
      </c>
      <c r="D292" s="30" t="s">
        <v>247</v>
      </c>
      <c r="E292" s="30" t="s">
        <v>240</v>
      </c>
      <c r="F292" s="30" t="s">
        <v>45</v>
      </c>
      <c r="G292" s="30" t="s">
        <v>239</v>
      </c>
      <c r="H292" s="30" t="s">
        <v>238</v>
      </c>
      <c r="I292" s="30">
        <v>58</v>
      </c>
      <c r="J292" s="30">
        <v>32.299999999999997</v>
      </c>
      <c r="K292" s="30">
        <v>1.8</v>
      </c>
    </row>
    <row r="293" spans="1:11">
      <c r="A293" s="43" t="s">
        <v>368</v>
      </c>
      <c r="B293" s="30">
        <v>57.7</v>
      </c>
      <c r="C293" s="30" t="s">
        <v>135</v>
      </c>
      <c r="D293" s="30" t="s">
        <v>247</v>
      </c>
      <c r="E293" s="30" t="s">
        <v>240</v>
      </c>
      <c r="F293" s="30" t="s">
        <v>45</v>
      </c>
      <c r="G293" s="30" t="s">
        <v>239</v>
      </c>
      <c r="H293" s="30" t="s">
        <v>238</v>
      </c>
      <c r="I293" s="30">
        <v>53.4</v>
      </c>
      <c r="J293" s="30">
        <v>31.5</v>
      </c>
      <c r="K293" s="30">
        <v>1.7</v>
      </c>
    </row>
    <row r="294" spans="1:11">
      <c r="A294" s="43" t="s">
        <v>367</v>
      </c>
      <c r="B294" s="30">
        <v>59</v>
      </c>
      <c r="C294" s="30" t="s">
        <v>135</v>
      </c>
      <c r="D294" s="30" t="s">
        <v>247</v>
      </c>
      <c r="E294" s="30" t="s">
        <v>240</v>
      </c>
      <c r="F294" s="30" t="s">
        <v>45</v>
      </c>
      <c r="G294" s="30" t="s">
        <v>239</v>
      </c>
      <c r="H294" s="30" t="s">
        <v>238</v>
      </c>
      <c r="I294" s="30">
        <v>54.8</v>
      </c>
      <c r="J294" s="30">
        <v>32</v>
      </c>
      <c r="K294" s="30">
        <v>1.71</v>
      </c>
    </row>
    <row r="295" spans="1:11">
      <c r="A295" s="43" t="s">
        <v>366</v>
      </c>
      <c r="B295" s="30">
        <v>57.9</v>
      </c>
      <c r="C295" s="30" t="s">
        <v>135</v>
      </c>
      <c r="D295" s="30" t="s">
        <v>247</v>
      </c>
      <c r="E295" s="30" t="s">
        <v>240</v>
      </c>
      <c r="F295" s="30" t="s">
        <v>45</v>
      </c>
      <c r="G295" s="30" t="s">
        <v>239</v>
      </c>
      <c r="H295" s="30" t="s">
        <v>238</v>
      </c>
      <c r="I295" s="30" t="s">
        <v>30</v>
      </c>
      <c r="J295" s="30" t="s">
        <v>30</v>
      </c>
      <c r="K295" s="30" t="s">
        <v>30</v>
      </c>
    </row>
    <row r="296" spans="1:11">
      <c r="A296" s="43" t="s">
        <v>365</v>
      </c>
      <c r="B296" s="30">
        <v>56.4</v>
      </c>
      <c r="C296" s="30" t="s">
        <v>135</v>
      </c>
      <c r="D296" s="30" t="s">
        <v>247</v>
      </c>
      <c r="E296" s="30" t="s">
        <v>240</v>
      </c>
      <c r="F296" s="30" t="s">
        <v>45</v>
      </c>
      <c r="G296" s="30" t="s">
        <v>239</v>
      </c>
      <c r="H296" s="30" t="s">
        <v>238</v>
      </c>
      <c r="I296" s="30" t="s">
        <v>30</v>
      </c>
      <c r="J296" s="30" t="s">
        <v>30</v>
      </c>
      <c r="K296" s="30" t="s">
        <v>30</v>
      </c>
    </row>
    <row r="297" spans="1:11">
      <c r="A297" s="43" t="s">
        <v>364</v>
      </c>
      <c r="B297" s="30">
        <v>58.2</v>
      </c>
      <c r="C297" s="30" t="s">
        <v>135</v>
      </c>
      <c r="D297" s="30" t="s">
        <v>247</v>
      </c>
      <c r="E297" s="30" t="s">
        <v>240</v>
      </c>
      <c r="F297" s="30" t="s">
        <v>45</v>
      </c>
      <c r="G297" s="30" t="s">
        <v>239</v>
      </c>
      <c r="H297" s="30" t="s">
        <v>238</v>
      </c>
      <c r="I297" s="30" t="s">
        <v>30</v>
      </c>
      <c r="J297" s="30" t="s">
        <v>30</v>
      </c>
      <c r="K297" s="30" t="s">
        <v>30</v>
      </c>
    </row>
    <row r="298" spans="1:11">
      <c r="A298" s="43" t="s">
        <v>363</v>
      </c>
      <c r="B298" s="30">
        <v>57.6</v>
      </c>
      <c r="C298" s="30" t="s">
        <v>135</v>
      </c>
      <c r="D298" s="30" t="s">
        <v>247</v>
      </c>
      <c r="E298" s="30" t="s">
        <v>240</v>
      </c>
      <c r="F298" s="30" t="s">
        <v>45</v>
      </c>
      <c r="G298" s="30" t="s">
        <v>239</v>
      </c>
      <c r="H298" s="30" t="s">
        <v>238</v>
      </c>
      <c r="I298" s="30" t="s">
        <v>30</v>
      </c>
      <c r="J298" s="30" t="s">
        <v>30</v>
      </c>
      <c r="K298" s="30" t="s">
        <v>30</v>
      </c>
    </row>
    <row r="299" spans="1:11">
      <c r="A299" s="43" t="s">
        <v>362</v>
      </c>
      <c r="B299" s="30">
        <v>56.5</v>
      </c>
      <c r="C299" s="30" t="s">
        <v>135</v>
      </c>
      <c r="D299" s="30" t="s">
        <v>247</v>
      </c>
      <c r="E299" s="30" t="s">
        <v>240</v>
      </c>
      <c r="F299" s="30" t="s">
        <v>45</v>
      </c>
      <c r="G299" s="30" t="s">
        <v>239</v>
      </c>
      <c r="H299" s="30" t="s">
        <v>238</v>
      </c>
      <c r="I299" s="30" t="s">
        <v>30</v>
      </c>
      <c r="J299" s="30" t="s">
        <v>30</v>
      </c>
      <c r="K299" s="30" t="s">
        <v>30</v>
      </c>
    </row>
    <row r="300" spans="1:11">
      <c r="A300" s="43" t="s">
        <v>361</v>
      </c>
      <c r="B300" s="30">
        <v>56.5</v>
      </c>
      <c r="C300" s="30" t="s">
        <v>135</v>
      </c>
      <c r="D300" s="30" t="s">
        <v>241</v>
      </c>
      <c r="E300" s="30" t="s">
        <v>240</v>
      </c>
      <c r="F300" s="30" t="s">
        <v>45</v>
      </c>
      <c r="G300" s="30" t="s">
        <v>239</v>
      </c>
      <c r="H300" s="30" t="s">
        <v>238</v>
      </c>
      <c r="I300" s="31">
        <v>53</v>
      </c>
      <c r="J300" s="31">
        <v>28.5</v>
      </c>
      <c r="K300" s="44">
        <v>1.86</v>
      </c>
    </row>
    <row r="301" spans="1:11">
      <c r="A301" s="43" t="s">
        <v>360</v>
      </c>
      <c r="B301" s="30">
        <v>58.1</v>
      </c>
      <c r="C301" s="30" t="s">
        <v>135</v>
      </c>
      <c r="D301" s="30" t="s">
        <v>241</v>
      </c>
      <c r="E301" s="30" t="s">
        <v>240</v>
      </c>
      <c r="F301" s="30" t="s">
        <v>45</v>
      </c>
      <c r="G301" s="30" t="s">
        <v>239</v>
      </c>
      <c r="H301" s="30" t="s">
        <v>238</v>
      </c>
      <c r="I301" s="31">
        <v>53.5</v>
      </c>
      <c r="J301" s="31">
        <v>27.5</v>
      </c>
      <c r="K301" s="44">
        <v>1.95</v>
      </c>
    </row>
    <row r="302" spans="1:11">
      <c r="A302" s="43" t="s">
        <v>359</v>
      </c>
      <c r="B302" s="30">
        <v>56.8</v>
      </c>
      <c r="C302" s="30" t="s">
        <v>135</v>
      </c>
      <c r="D302" s="30" t="s">
        <v>241</v>
      </c>
      <c r="E302" s="30" t="s">
        <v>240</v>
      </c>
      <c r="F302" s="30" t="s">
        <v>45</v>
      </c>
      <c r="G302" s="30" t="s">
        <v>239</v>
      </c>
      <c r="H302" s="30" t="s">
        <v>238</v>
      </c>
      <c r="I302" s="31">
        <v>56.5</v>
      </c>
      <c r="J302" s="31">
        <v>29</v>
      </c>
      <c r="K302" s="44">
        <v>1.95</v>
      </c>
    </row>
    <row r="303" spans="1:11">
      <c r="A303" s="43" t="s">
        <v>358</v>
      </c>
      <c r="B303" s="30">
        <v>59.3</v>
      </c>
      <c r="C303" s="30" t="s">
        <v>135</v>
      </c>
      <c r="D303" s="30" t="s">
        <v>241</v>
      </c>
      <c r="E303" s="30" t="s">
        <v>240</v>
      </c>
      <c r="F303" s="30" t="s">
        <v>45</v>
      </c>
      <c r="G303" s="30" t="s">
        <v>239</v>
      </c>
      <c r="H303" s="30" t="s">
        <v>238</v>
      </c>
      <c r="I303" s="31">
        <v>55</v>
      </c>
      <c r="J303" s="31">
        <v>27</v>
      </c>
      <c r="K303" s="44">
        <v>2.04</v>
      </c>
    </row>
    <row r="304" spans="1:11">
      <c r="A304" s="43" t="s">
        <v>357</v>
      </c>
      <c r="B304" s="30">
        <v>59.3</v>
      </c>
      <c r="C304" s="30" t="s">
        <v>135</v>
      </c>
      <c r="D304" s="30" t="s">
        <v>241</v>
      </c>
      <c r="E304" s="30" t="s">
        <v>240</v>
      </c>
      <c r="F304" s="30" t="s">
        <v>45</v>
      </c>
      <c r="G304" s="30" t="s">
        <v>239</v>
      </c>
      <c r="H304" s="30" t="s">
        <v>238</v>
      </c>
      <c r="I304" s="31">
        <v>54</v>
      </c>
      <c r="J304" s="31">
        <v>31.2</v>
      </c>
      <c r="K304" s="44">
        <v>1.73</v>
      </c>
    </row>
    <row r="305" spans="1:11">
      <c r="A305" s="43" t="s">
        <v>356</v>
      </c>
      <c r="B305" s="30">
        <v>59.4</v>
      </c>
      <c r="C305" s="30" t="s">
        <v>135</v>
      </c>
      <c r="D305" s="30" t="s">
        <v>241</v>
      </c>
      <c r="E305" s="30" t="s">
        <v>240</v>
      </c>
      <c r="F305" s="30" t="s">
        <v>45</v>
      </c>
      <c r="G305" s="30" t="s">
        <v>239</v>
      </c>
      <c r="H305" s="30" t="s">
        <v>238</v>
      </c>
      <c r="I305" s="31">
        <v>52</v>
      </c>
      <c r="J305" s="31">
        <v>30.7</v>
      </c>
      <c r="K305" s="44">
        <v>1.69</v>
      </c>
    </row>
    <row r="306" spans="1:11">
      <c r="A306" s="43" t="s">
        <v>355</v>
      </c>
      <c r="B306" s="30">
        <v>57.2</v>
      </c>
      <c r="C306" s="30" t="s">
        <v>135</v>
      </c>
      <c r="D306" s="30" t="s">
        <v>241</v>
      </c>
      <c r="E306" s="30" t="s">
        <v>240</v>
      </c>
      <c r="F306" s="30" t="s">
        <v>45</v>
      </c>
      <c r="G306" s="30" t="s">
        <v>239</v>
      </c>
      <c r="H306" s="30" t="s">
        <v>238</v>
      </c>
      <c r="I306" s="31">
        <v>52.4</v>
      </c>
      <c r="J306" s="31">
        <v>31.7</v>
      </c>
      <c r="K306" s="44">
        <v>1.65</v>
      </c>
    </row>
    <row r="307" spans="1:11">
      <c r="A307" s="43" t="s">
        <v>354</v>
      </c>
      <c r="B307" s="30">
        <v>56.3</v>
      </c>
      <c r="C307" s="30" t="s">
        <v>135</v>
      </c>
      <c r="D307" s="30" t="s">
        <v>241</v>
      </c>
      <c r="E307" s="30" t="s">
        <v>240</v>
      </c>
      <c r="F307" s="30" t="s">
        <v>45</v>
      </c>
      <c r="G307" s="30" t="s">
        <v>239</v>
      </c>
      <c r="H307" s="30" t="s">
        <v>238</v>
      </c>
      <c r="I307" s="31">
        <v>56.5</v>
      </c>
      <c r="J307" s="31">
        <v>32.200000000000003</v>
      </c>
      <c r="K307" s="44">
        <v>1.75</v>
      </c>
    </row>
    <row r="308" spans="1:11">
      <c r="A308" s="43" t="s">
        <v>353</v>
      </c>
      <c r="B308" s="30">
        <v>59.1</v>
      </c>
      <c r="C308" s="30" t="s">
        <v>135</v>
      </c>
      <c r="D308" s="30" t="s">
        <v>241</v>
      </c>
      <c r="E308" s="30" t="s">
        <v>240</v>
      </c>
      <c r="F308" s="30" t="s">
        <v>45</v>
      </c>
      <c r="G308" s="30" t="s">
        <v>239</v>
      </c>
      <c r="H308" s="30" t="s">
        <v>238</v>
      </c>
      <c r="I308" s="31">
        <v>54.5</v>
      </c>
      <c r="J308" s="31">
        <v>32.299999999999997</v>
      </c>
      <c r="K308" s="44">
        <v>1.69</v>
      </c>
    </row>
    <row r="309" spans="1:11">
      <c r="A309" s="43" t="s">
        <v>352</v>
      </c>
      <c r="B309" s="30">
        <v>59.6</v>
      </c>
      <c r="C309" s="30" t="s">
        <v>135</v>
      </c>
      <c r="D309" s="30" t="s">
        <v>241</v>
      </c>
      <c r="E309" s="30" t="s">
        <v>240</v>
      </c>
      <c r="F309" s="30" t="s">
        <v>45</v>
      </c>
      <c r="G309" s="30" t="s">
        <v>239</v>
      </c>
      <c r="H309" s="30" t="s">
        <v>238</v>
      </c>
      <c r="I309" s="31">
        <v>56.7</v>
      </c>
      <c r="J309" s="31">
        <v>32.700000000000003</v>
      </c>
      <c r="K309" s="44">
        <v>1.73</v>
      </c>
    </row>
    <row r="310" spans="1:11">
      <c r="A310" s="43" t="s">
        <v>351</v>
      </c>
      <c r="B310" s="30">
        <v>59.7</v>
      </c>
      <c r="C310" s="30" t="s">
        <v>251</v>
      </c>
      <c r="D310" s="30" t="s">
        <v>293</v>
      </c>
      <c r="E310" s="30" t="s">
        <v>240</v>
      </c>
      <c r="F310" s="30" t="s">
        <v>45</v>
      </c>
      <c r="G310" s="30" t="s">
        <v>298</v>
      </c>
      <c r="H310" s="30" t="s">
        <v>297</v>
      </c>
      <c r="I310" s="30" t="s">
        <v>30</v>
      </c>
      <c r="J310" s="30" t="s">
        <v>30</v>
      </c>
      <c r="K310" s="30" t="s">
        <v>30</v>
      </c>
    </row>
    <row r="311" spans="1:11">
      <c r="A311" s="43" t="s">
        <v>350</v>
      </c>
      <c r="B311" s="30">
        <v>57</v>
      </c>
      <c r="C311" s="30" t="s">
        <v>135</v>
      </c>
      <c r="D311" s="30" t="s">
        <v>293</v>
      </c>
      <c r="E311" s="30" t="s">
        <v>240</v>
      </c>
      <c r="F311" s="30" t="s">
        <v>45</v>
      </c>
      <c r="G311" s="30" t="s">
        <v>298</v>
      </c>
      <c r="H311" s="30" t="s">
        <v>297</v>
      </c>
      <c r="I311" s="30" t="s">
        <v>30</v>
      </c>
      <c r="J311" s="30" t="s">
        <v>30</v>
      </c>
      <c r="K311" s="30" t="s">
        <v>30</v>
      </c>
    </row>
    <row r="312" spans="1:11">
      <c r="A312" s="43" t="s">
        <v>349</v>
      </c>
      <c r="B312" s="30">
        <v>57</v>
      </c>
      <c r="C312" s="30" t="s">
        <v>135</v>
      </c>
      <c r="D312" s="30" t="s">
        <v>293</v>
      </c>
      <c r="E312" s="30" t="s">
        <v>240</v>
      </c>
      <c r="F312" s="30" t="s">
        <v>45</v>
      </c>
      <c r="G312" s="30" t="s">
        <v>298</v>
      </c>
      <c r="H312" s="30" t="s">
        <v>297</v>
      </c>
      <c r="I312" s="30" t="s">
        <v>30</v>
      </c>
      <c r="J312" s="30" t="s">
        <v>30</v>
      </c>
      <c r="K312" s="30" t="s">
        <v>30</v>
      </c>
    </row>
    <row r="313" spans="1:11">
      <c r="A313" s="43" t="s">
        <v>348</v>
      </c>
      <c r="B313" s="30">
        <v>57.3</v>
      </c>
      <c r="C313" s="30" t="s">
        <v>135</v>
      </c>
      <c r="D313" s="30" t="s">
        <v>293</v>
      </c>
      <c r="E313" s="30" t="s">
        <v>240</v>
      </c>
      <c r="F313" s="30" t="s">
        <v>45</v>
      </c>
      <c r="G313" s="30" t="s">
        <v>298</v>
      </c>
      <c r="H313" s="30" t="s">
        <v>297</v>
      </c>
      <c r="I313" s="30" t="s">
        <v>30</v>
      </c>
      <c r="J313" s="30" t="s">
        <v>30</v>
      </c>
      <c r="K313" s="30" t="s">
        <v>30</v>
      </c>
    </row>
    <row r="314" spans="1:11">
      <c r="A314" s="43" t="s">
        <v>347</v>
      </c>
      <c r="B314" s="30">
        <v>58.7</v>
      </c>
      <c r="C314" s="30" t="s">
        <v>135</v>
      </c>
      <c r="D314" s="30" t="s">
        <v>293</v>
      </c>
      <c r="E314" s="30" t="s">
        <v>240</v>
      </c>
      <c r="F314" s="30" t="s">
        <v>45</v>
      </c>
      <c r="G314" s="30" t="s">
        <v>298</v>
      </c>
      <c r="H314" s="30" t="s">
        <v>297</v>
      </c>
      <c r="I314" s="30" t="s">
        <v>30</v>
      </c>
      <c r="J314" s="30" t="s">
        <v>30</v>
      </c>
      <c r="K314" s="30" t="s">
        <v>30</v>
      </c>
    </row>
    <row r="315" spans="1:11">
      <c r="A315" s="43" t="s">
        <v>346</v>
      </c>
      <c r="B315" s="30">
        <v>59.7</v>
      </c>
      <c r="C315" s="30" t="s">
        <v>135</v>
      </c>
      <c r="D315" s="30" t="s">
        <v>293</v>
      </c>
      <c r="E315" s="30" t="s">
        <v>240</v>
      </c>
      <c r="F315" s="30" t="s">
        <v>45</v>
      </c>
      <c r="G315" s="30" t="s">
        <v>298</v>
      </c>
      <c r="H315" s="30" t="s">
        <v>297</v>
      </c>
      <c r="I315" s="30" t="s">
        <v>30</v>
      </c>
      <c r="J315" s="30" t="s">
        <v>30</v>
      </c>
      <c r="K315" s="30" t="s">
        <v>30</v>
      </c>
    </row>
    <row r="316" spans="1:11">
      <c r="A316" s="43" t="s">
        <v>345</v>
      </c>
      <c r="B316" s="30">
        <v>57.9</v>
      </c>
      <c r="C316" s="30" t="s">
        <v>135</v>
      </c>
      <c r="D316" s="30" t="s">
        <v>293</v>
      </c>
      <c r="E316" s="30" t="s">
        <v>240</v>
      </c>
      <c r="F316" s="30" t="s">
        <v>45</v>
      </c>
      <c r="G316" s="30" t="s">
        <v>298</v>
      </c>
      <c r="H316" s="30" t="s">
        <v>297</v>
      </c>
      <c r="I316" s="30" t="s">
        <v>30</v>
      </c>
      <c r="J316" s="30" t="s">
        <v>30</v>
      </c>
      <c r="K316" s="30" t="s">
        <v>30</v>
      </c>
    </row>
    <row r="317" spans="1:11">
      <c r="A317" s="43" t="s">
        <v>344</v>
      </c>
      <c r="B317" s="30">
        <v>53.1</v>
      </c>
      <c r="C317" s="30" t="s">
        <v>135</v>
      </c>
      <c r="D317" s="30" t="s">
        <v>144</v>
      </c>
      <c r="E317" s="30" t="s">
        <v>240</v>
      </c>
      <c r="F317" s="30" t="s">
        <v>45</v>
      </c>
      <c r="G317" s="30" t="s">
        <v>298</v>
      </c>
      <c r="H317" s="30" t="s">
        <v>297</v>
      </c>
      <c r="I317" s="30" t="s">
        <v>30</v>
      </c>
      <c r="J317" s="30" t="s">
        <v>30</v>
      </c>
      <c r="K317" s="30" t="s">
        <v>30</v>
      </c>
    </row>
    <row r="318" spans="1:11">
      <c r="A318" s="43" t="s">
        <v>343</v>
      </c>
      <c r="B318" s="30">
        <v>52.6</v>
      </c>
      <c r="C318" s="30" t="s">
        <v>135</v>
      </c>
      <c r="D318" s="30" t="s">
        <v>144</v>
      </c>
      <c r="E318" s="30" t="s">
        <v>240</v>
      </c>
      <c r="F318" s="30" t="s">
        <v>45</v>
      </c>
      <c r="G318" s="30" t="s">
        <v>298</v>
      </c>
      <c r="H318" s="30" t="s">
        <v>297</v>
      </c>
      <c r="I318" s="30" t="s">
        <v>30</v>
      </c>
      <c r="J318" s="30" t="s">
        <v>30</v>
      </c>
      <c r="K318" s="30" t="s">
        <v>30</v>
      </c>
    </row>
    <row r="319" spans="1:11">
      <c r="A319" s="43" t="s">
        <v>342</v>
      </c>
      <c r="B319" s="30">
        <v>50.5</v>
      </c>
      <c r="C319" s="30" t="s">
        <v>251</v>
      </c>
      <c r="D319" s="30" t="s">
        <v>144</v>
      </c>
      <c r="E319" s="30" t="s">
        <v>240</v>
      </c>
      <c r="F319" s="30" t="s">
        <v>45</v>
      </c>
      <c r="G319" s="30" t="s">
        <v>298</v>
      </c>
      <c r="H319" s="30" t="s">
        <v>297</v>
      </c>
      <c r="I319" s="30" t="s">
        <v>30</v>
      </c>
      <c r="J319" s="30" t="s">
        <v>30</v>
      </c>
      <c r="K319" s="30" t="s">
        <v>30</v>
      </c>
    </row>
    <row r="320" spans="1:11">
      <c r="A320" s="43" t="s">
        <v>341</v>
      </c>
      <c r="B320" s="30">
        <v>50.8</v>
      </c>
      <c r="C320" s="30" t="s">
        <v>251</v>
      </c>
      <c r="D320" s="30" t="s">
        <v>144</v>
      </c>
      <c r="E320" s="30" t="s">
        <v>240</v>
      </c>
      <c r="F320" s="30" t="s">
        <v>45</v>
      </c>
      <c r="G320" s="30" t="s">
        <v>298</v>
      </c>
      <c r="H320" s="30" t="s">
        <v>297</v>
      </c>
      <c r="I320" s="30" t="s">
        <v>30</v>
      </c>
      <c r="J320" s="30" t="s">
        <v>30</v>
      </c>
      <c r="K320" s="30" t="s">
        <v>30</v>
      </c>
    </row>
    <row r="321" spans="1:11">
      <c r="A321" s="43" t="s">
        <v>340</v>
      </c>
      <c r="B321" s="30">
        <v>54.6</v>
      </c>
      <c r="C321" s="30" t="s">
        <v>251</v>
      </c>
      <c r="D321" s="30" t="s">
        <v>144</v>
      </c>
      <c r="E321" s="30" t="s">
        <v>240</v>
      </c>
      <c r="F321" s="30" t="s">
        <v>45</v>
      </c>
      <c r="G321" s="30" t="s">
        <v>298</v>
      </c>
      <c r="H321" s="30" t="s">
        <v>297</v>
      </c>
      <c r="I321" s="30" t="s">
        <v>30</v>
      </c>
      <c r="J321" s="30" t="s">
        <v>30</v>
      </c>
      <c r="K321" s="30" t="s">
        <v>30</v>
      </c>
    </row>
    <row r="322" spans="1:11">
      <c r="A322" s="43" t="s">
        <v>339</v>
      </c>
      <c r="B322" s="30">
        <v>51.1</v>
      </c>
      <c r="C322" s="30" t="s">
        <v>251</v>
      </c>
      <c r="D322" s="30" t="s">
        <v>144</v>
      </c>
      <c r="E322" s="30" t="s">
        <v>240</v>
      </c>
      <c r="F322" s="30" t="s">
        <v>45</v>
      </c>
      <c r="G322" s="30" t="s">
        <v>298</v>
      </c>
      <c r="H322" s="30" t="s">
        <v>297</v>
      </c>
      <c r="I322" s="30" t="s">
        <v>30</v>
      </c>
      <c r="J322" s="30" t="s">
        <v>30</v>
      </c>
      <c r="K322" s="30" t="s">
        <v>30</v>
      </c>
    </row>
    <row r="323" spans="1:11">
      <c r="A323" s="43" t="s">
        <v>338</v>
      </c>
      <c r="B323" s="30">
        <v>48.9</v>
      </c>
      <c r="C323" s="30" t="s">
        <v>251</v>
      </c>
      <c r="D323" s="30" t="s">
        <v>144</v>
      </c>
      <c r="E323" s="30" t="s">
        <v>240</v>
      </c>
      <c r="F323" s="30" t="s">
        <v>45</v>
      </c>
      <c r="G323" s="30" t="s">
        <v>298</v>
      </c>
      <c r="H323" s="30" t="s">
        <v>297</v>
      </c>
      <c r="I323" s="30" t="s">
        <v>30</v>
      </c>
      <c r="J323" s="30" t="s">
        <v>30</v>
      </c>
      <c r="K323" s="30" t="s">
        <v>30</v>
      </c>
    </row>
    <row r="324" spans="1:11">
      <c r="A324" s="43" t="s">
        <v>337</v>
      </c>
      <c r="B324" s="30">
        <v>43</v>
      </c>
      <c r="C324" s="30" t="s">
        <v>251</v>
      </c>
      <c r="D324" s="30" t="s">
        <v>144</v>
      </c>
      <c r="E324" s="30" t="s">
        <v>240</v>
      </c>
      <c r="F324" s="30" t="s">
        <v>45</v>
      </c>
      <c r="G324" s="30" t="s">
        <v>298</v>
      </c>
      <c r="H324" s="30" t="s">
        <v>297</v>
      </c>
      <c r="I324" s="30" t="s">
        <v>30</v>
      </c>
      <c r="J324" s="30" t="s">
        <v>30</v>
      </c>
      <c r="K324" s="30" t="s">
        <v>30</v>
      </c>
    </row>
    <row r="325" spans="1:11">
      <c r="A325" s="43" t="s">
        <v>336</v>
      </c>
      <c r="B325" s="30">
        <v>48.7</v>
      </c>
      <c r="C325" s="30" t="s">
        <v>251</v>
      </c>
      <c r="D325" s="30" t="s">
        <v>144</v>
      </c>
      <c r="E325" s="30" t="s">
        <v>240</v>
      </c>
      <c r="F325" s="30" t="s">
        <v>45</v>
      </c>
      <c r="G325" s="30" t="s">
        <v>298</v>
      </c>
      <c r="H325" s="30" t="s">
        <v>297</v>
      </c>
      <c r="I325" s="30" t="s">
        <v>30</v>
      </c>
      <c r="J325" s="30" t="s">
        <v>30</v>
      </c>
      <c r="K325" s="30" t="s">
        <v>30</v>
      </c>
    </row>
    <row r="326" spans="1:11">
      <c r="A326" s="43" t="s">
        <v>335</v>
      </c>
      <c r="B326" s="30">
        <v>48.6</v>
      </c>
      <c r="C326" s="30" t="s">
        <v>251</v>
      </c>
      <c r="D326" s="30" t="s">
        <v>144</v>
      </c>
      <c r="E326" s="30" t="s">
        <v>240</v>
      </c>
      <c r="F326" s="30" t="s">
        <v>45</v>
      </c>
      <c r="G326" s="30" t="s">
        <v>298</v>
      </c>
      <c r="H326" s="30" t="s">
        <v>297</v>
      </c>
      <c r="I326" s="30" t="s">
        <v>30</v>
      </c>
      <c r="J326" s="30" t="s">
        <v>30</v>
      </c>
      <c r="K326" s="30" t="s">
        <v>30</v>
      </c>
    </row>
    <row r="327" spans="1:11">
      <c r="A327" s="43" t="s">
        <v>334</v>
      </c>
      <c r="B327" s="30">
        <v>49.6</v>
      </c>
      <c r="C327" s="30" t="s">
        <v>251</v>
      </c>
      <c r="D327" s="30" t="s">
        <v>144</v>
      </c>
      <c r="E327" s="30" t="s">
        <v>240</v>
      </c>
      <c r="F327" s="30" t="s">
        <v>330</v>
      </c>
      <c r="G327" s="30" t="s">
        <v>298</v>
      </c>
      <c r="H327" s="30" t="s">
        <v>297</v>
      </c>
      <c r="I327" s="30">
        <v>58.7</v>
      </c>
      <c r="J327" s="30">
        <v>33.4</v>
      </c>
      <c r="K327" s="30">
        <v>1.76</v>
      </c>
    </row>
    <row r="328" spans="1:11">
      <c r="A328" s="43" t="s">
        <v>333</v>
      </c>
      <c r="B328" s="30">
        <v>49.5</v>
      </c>
      <c r="C328" s="30" t="s">
        <v>251</v>
      </c>
      <c r="D328" s="30" t="s">
        <v>144</v>
      </c>
      <c r="E328" s="30" t="s">
        <v>240</v>
      </c>
      <c r="F328" s="30" t="s">
        <v>45</v>
      </c>
      <c r="G328" s="30" t="s">
        <v>298</v>
      </c>
      <c r="H328" s="30" t="s">
        <v>297</v>
      </c>
      <c r="I328" s="30" t="s">
        <v>30</v>
      </c>
      <c r="J328" s="30" t="s">
        <v>30</v>
      </c>
      <c r="K328" s="30" t="s">
        <v>30</v>
      </c>
    </row>
    <row r="329" spans="1:11">
      <c r="A329" s="43" t="s">
        <v>332</v>
      </c>
      <c r="B329" s="30">
        <v>50</v>
      </c>
      <c r="C329" s="30" t="s">
        <v>251</v>
      </c>
      <c r="D329" s="30" t="s">
        <v>144</v>
      </c>
      <c r="E329" s="30" t="s">
        <v>240</v>
      </c>
      <c r="F329" s="30" t="s">
        <v>330</v>
      </c>
      <c r="G329" s="30" t="s">
        <v>298</v>
      </c>
      <c r="H329" s="30" t="s">
        <v>297</v>
      </c>
      <c r="I329" s="30">
        <v>58.5</v>
      </c>
      <c r="J329" s="30">
        <v>32.299999999999997</v>
      </c>
      <c r="K329" s="30">
        <v>1.81</v>
      </c>
    </row>
    <row r="330" spans="1:11">
      <c r="A330" s="43" t="s">
        <v>331</v>
      </c>
      <c r="B330" s="30">
        <v>48</v>
      </c>
      <c r="C330" s="30" t="s">
        <v>251</v>
      </c>
      <c r="D330" s="30" t="s">
        <v>144</v>
      </c>
      <c r="E330" s="30" t="s">
        <v>240</v>
      </c>
      <c r="F330" s="30" t="s">
        <v>330</v>
      </c>
      <c r="G330" s="30" t="s">
        <v>298</v>
      </c>
      <c r="H330" s="30" t="s">
        <v>297</v>
      </c>
      <c r="I330" s="30">
        <v>59.5</v>
      </c>
      <c r="J330" s="30">
        <v>37</v>
      </c>
      <c r="K330" s="30">
        <v>1.61</v>
      </c>
    </row>
    <row r="331" spans="1:11">
      <c r="A331" s="43" t="s">
        <v>329</v>
      </c>
      <c r="B331" s="30">
        <v>42</v>
      </c>
      <c r="C331" s="30" t="s">
        <v>251</v>
      </c>
      <c r="D331" s="30" t="s">
        <v>144</v>
      </c>
      <c r="E331" s="30" t="s">
        <v>240</v>
      </c>
      <c r="F331" s="30" t="s">
        <v>45</v>
      </c>
      <c r="G331" s="30" t="s">
        <v>298</v>
      </c>
      <c r="H331" s="30" t="s">
        <v>297</v>
      </c>
      <c r="I331" s="30" t="s">
        <v>30</v>
      </c>
      <c r="J331" s="30" t="s">
        <v>30</v>
      </c>
      <c r="K331" s="30" t="s">
        <v>30</v>
      </c>
    </row>
    <row r="332" spans="1:11">
      <c r="A332" s="43" t="s">
        <v>328</v>
      </c>
      <c r="B332" s="30">
        <v>52.9</v>
      </c>
      <c r="C332" s="30" t="s">
        <v>135</v>
      </c>
      <c r="D332" s="30" t="s">
        <v>144</v>
      </c>
      <c r="E332" s="30" t="s">
        <v>240</v>
      </c>
      <c r="F332" s="30" t="s">
        <v>45</v>
      </c>
      <c r="G332" s="30" t="s">
        <v>298</v>
      </c>
      <c r="H332" s="30" t="s">
        <v>297</v>
      </c>
      <c r="I332" s="30" t="s">
        <v>30</v>
      </c>
      <c r="J332" s="30" t="s">
        <v>30</v>
      </c>
      <c r="K332" s="30" t="s">
        <v>30</v>
      </c>
    </row>
    <row r="333" spans="1:11">
      <c r="A333" s="43" t="s">
        <v>327</v>
      </c>
      <c r="B333" s="30">
        <v>51.8</v>
      </c>
      <c r="C333" s="30" t="s">
        <v>135</v>
      </c>
      <c r="D333" s="30" t="s">
        <v>144</v>
      </c>
      <c r="E333" s="30" t="s">
        <v>240</v>
      </c>
      <c r="F333" s="30" t="s">
        <v>45</v>
      </c>
      <c r="G333" s="30" t="s">
        <v>298</v>
      </c>
      <c r="H333" s="30" t="s">
        <v>297</v>
      </c>
      <c r="I333" s="30" t="s">
        <v>30</v>
      </c>
      <c r="J333" s="30" t="s">
        <v>30</v>
      </c>
      <c r="K333" s="30" t="s">
        <v>30</v>
      </c>
    </row>
    <row r="334" spans="1:11">
      <c r="A334" s="43" t="s">
        <v>326</v>
      </c>
      <c r="B334" s="30">
        <v>51.9</v>
      </c>
      <c r="C334" s="30" t="s">
        <v>135</v>
      </c>
      <c r="D334" s="30" t="s">
        <v>144</v>
      </c>
      <c r="E334" s="30" t="s">
        <v>240</v>
      </c>
      <c r="F334" s="30" t="s">
        <v>45</v>
      </c>
      <c r="G334" s="30" t="s">
        <v>298</v>
      </c>
      <c r="H334" s="30" t="s">
        <v>297</v>
      </c>
      <c r="I334" s="30" t="s">
        <v>30</v>
      </c>
      <c r="J334" s="30" t="s">
        <v>30</v>
      </c>
      <c r="K334" s="30" t="s">
        <v>30</v>
      </c>
    </row>
    <row r="335" spans="1:11">
      <c r="A335" s="43" t="s">
        <v>325</v>
      </c>
      <c r="B335" s="30">
        <v>46.7</v>
      </c>
      <c r="C335" s="30" t="s">
        <v>251</v>
      </c>
      <c r="D335" s="30" t="s">
        <v>144</v>
      </c>
      <c r="E335" s="30" t="s">
        <v>240</v>
      </c>
      <c r="F335" s="30" t="s">
        <v>45</v>
      </c>
      <c r="G335" s="30" t="s">
        <v>298</v>
      </c>
      <c r="H335" s="30" t="s">
        <v>297</v>
      </c>
      <c r="I335" s="30" t="s">
        <v>30</v>
      </c>
      <c r="J335" s="30" t="s">
        <v>30</v>
      </c>
      <c r="K335" s="30" t="s">
        <v>30</v>
      </c>
    </row>
    <row r="336" spans="1:11">
      <c r="A336" s="43" t="s">
        <v>324</v>
      </c>
      <c r="B336" s="30">
        <v>51.5</v>
      </c>
      <c r="C336" s="30" t="s">
        <v>135</v>
      </c>
      <c r="D336" s="30" t="s">
        <v>144</v>
      </c>
      <c r="E336" s="30" t="s">
        <v>240</v>
      </c>
      <c r="F336" s="30" t="s">
        <v>45</v>
      </c>
      <c r="G336" s="30" t="s">
        <v>298</v>
      </c>
      <c r="H336" s="30" t="s">
        <v>297</v>
      </c>
      <c r="I336" s="30" t="s">
        <v>30</v>
      </c>
      <c r="J336" s="30" t="s">
        <v>30</v>
      </c>
      <c r="K336" s="30" t="s">
        <v>30</v>
      </c>
    </row>
    <row r="337" spans="1:11">
      <c r="A337" s="43" t="s">
        <v>323</v>
      </c>
      <c r="B337" s="30">
        <v>50.2</v>
      </c>
      <c r="C337" s="30" t="s">
        <v>135</v>
      </c>
      <c r="D337" s="30" t="s">
        <v>144</v>
      </c>
      <c r="E337" s="30" t="s">
        <v>240</v>
      </c>
      <c r="F337" s="30" t="s">
        <v>45</v>
      </c>
      <c r="G337" s="30" t="s">
        <v>298</v>
      </c>
      <c r="H337" s="30" t="s">
        <v>297</v>
      </c>
      <c r="I337" s="30" t="s">
        <v>30</v>
      </c>
      <c r="J337" s="30" t="s">
        <v>30</v>
      </c>
      <c r="K337" s="30" t="s">
        <v>30</v>
      </c>
    </row>
    <row r="338" spans="1:11">
      <c r="A338" s="43" t="s">
        <v>322</v>
      </c>
      <c r="B338" s="30">
        <v>47.7</v>
      </c>
      <c r="C338" s="30" t="s">
        <v>251</v>
      </c>
      <c r="D338" s="30" t="s">
        <v>144</v>
      </c>
      <c r="E338" s="30" t="s">
        <v>240</v>
      </c>
      <c r="F338" s="30" t="s">
        <v>45</v>
      </c>
      <c r="G338" s="30" t="s">
        <v>298</v>
      </c>
      <c r="H338" s="30" t="s">
        <v>297</v>
      </c>
      <c r="I338" s="30" t="s">
        <v>30</v>
      </c>
      <c r="J338" s="30" t="s">
        <v>30</v>
      </c>
      <c r="K338" s="30" t="s">
        <v>30</v>
      </c>
    </row>
    <row r="339" spans="1:11">
      <c r="A339" s="43" t="s">
        <v>321</v>
      </c>
      <c r="B339" s="30">
        <v>51.6</v>
      </c>
      <c r="C339" s="30" t="s">
        <v>135</v>
      </c>
      <c r="D339" s="30" t="s">
        <v>144</v>
      </c>
      <c r="E339" s="30" t="s">
        <v>240</v>
      </c>
      <c r="F339" s="30" t="s">
        <v>45</v>
      </c>
      <c r="G339" s="30" t="s">
        <v>298</v>
      </c>
      <c r="H339" s="30" t="s">
        <v>297</v>
      </c>
      <c r="I339" s="30" t="s">
        <v>30</v>
      </c>
      <c r="J339" s="30" t="s">
        <v>30</v>
      </c>
      <c r="K339" s="30" t="s">
        <v>30</v>
      </c>
    </row>
    <row r="340" spans="1:11">
      <c r="A340" s="43" t="s">
        <v>320</v>
      </c>
      <c r="B340" s="30">
        <v>52.8</v>
      </c>
      <c r="C340" s="30" t="s">
        <v>135</v>
      </c>
      <c r="D340" s="30" t="s">
        <v>144</v>
      </c>
      <c r="E340" s="30" t="s">
        <v>240</v>
      </c>
      <c r="F340" s="30" t="s">
        <v>45</v>
      </c>
      <c r="G340" s="30" t="s">
        <v>298</v>
      </c>
      <c r="H340" s="30" t="s">
        <v>297</v>
      </c>
      <c r="I340" s="30" t="s">
        <v>30</v>
      </c>
      <c r="J340" s="30" t="s">
        <v>30</v>
      </c>
      <c r="K340" s="30" t="s">
        <v>30</v>
      </c>
    </row>
    <row r="341" spans="1:11">
      <c r="A341" s="43" t="s">
        <v>319</v>
      </c>
      <c r="B341" s="30">
        <v>49.2</v>
      </c>
      <c r="C341" s="30" t="s">
        <v>135</v>
      </c>
      <c r="D341" s="30" t="s">
        <v>144</v>
      </c>
      <c r="E341" s="30" t="s">
        <v>240</v>
      </c>
      <c r="F341" s="30" t="s">
        <v>45</v>
      </c>
      <c r="G341" s="30" t="s">
        <v>298</v>
      </c>
      <c r="H341" s="30" t="s">
        <v>297</v>
      </c>
      <c r="I341" s="30" t="s">
        <v>30</v>
      </c>
      <c r="J341" s="30" t="s">
        <v>30</v>
      </c>
      <c r="K341" s="30" t="s">
        <v>30</v>
      </c>
    </row>
    <row r="342" spans="1:11">
      <c r="A342" s="43" t="s">
        <v>318</v>
      </c>
      <c r="B342" s="30">
        <v>49.5</v>
      </c>
      <c r="C342" s="30" t="s">
        <v>251</v>
      </c>
      <c r="D342" s="30" t="s">
        <v>144</v>
      </c>
      <c r="E342" s="30" t="s">
        <v>240</v>
      </c>
      <c r="F342" s="30" t="s">
        <v>45</v>
      </c>
      <c r="G342" s="30" t="s">
        <v>298</v>
      </c>
      <c r="H342" s="30" t="s">
        <v>297</v>
      </c>
      <c r="I342" s="30" t="s">
        <v>30</v>
      </c>
      <c r="J342" s="30" t="s">
        <v>30</v>
      </c>
      <c r="K342" s="30" t="s">
        <v>30</v>
      </c>
    </row>
    <row r="343" spans="1:11">
      <c r="A343" s="43" t="s">
        <v>317</v>
      </c>
      <c r="B343" s="30">
        <v>51</v>
      </c>
      <c r="C343" s="30" t="s">
        <v>135</v>
      </c>
      <c r="D343" s="30" t="s">
        <v>144</v>
      </c>
      <c r="E343" s="30" t="s">
        <v>240</v>
      </c>
      <c r="F343" s="30" t="s">
        <v>45</v>
      </c>
      <c r="G343" s="30" t="s">
        <v>298</v>
      </c>
      <c r="H343" s="30" t="s">
        <v>297</v>
      </c>
      <c r="I343" s="30" t="s">
        <v>30</v>
      </c>
      <c r="J343" s="30" t="s">
        <v>30</v>
      </c>
      <c r="K343" s="30" t="s">
        <v>30</v>
      </c>
    </row>
    <row r="344" spans="1:11">
      <c r="A344" s="43" t="s">
        <v>316</v>
      </c>
      <c r="B344" s="30">
        <v>50.8</v>
      </c>
      <c r="C344" s="30" t="s">
        <v>135</v>
      </c>
      <c r="D344" s="30" t="s">
        <v>144</v>
      </c>
      <c r="E344" s="30" t="s">
        <v>240</v>
      </c>
      <c r="F344" s="30" t="s">
        <v>45</v>
      </c>
      <c r="G344" s="30" t="s">
        <v>298</v>
      </c>
      <c r="H344" s="30" t="s">
        <v>297</v>
      </c>
      <c r="I344" s="30" t="s">
        <v>30</v>
      </c>
      <c r="J344" s="30" t="s">
        <v>30</v>
      </c>
      <c r="K344" s="30" t="s">
        <v>30</v>
      </c>
    </row>
    <row r="345" spans="1:11">
      <c r="A345" s="43" t="s">
        <v>315</v>
      </c>
      <c r="B345" s="30">
        <v>53.4</v>
      </c>
      <c r="C345" s="30" t="s">
        <v>135</v>
      </c>
      <c r="D345" s="30" t="s">
        <v>144</v>
      </c>
      <c r="E345" s="30" t="s">
        <v>240</v>
      </c>
      <c r="F345" s="30" t="s">
        <v>45</v>
      </c>
      <c r="G345" s="30" t="s">
        <v>298</v>
      </c>
      <c r="H345" s="30" t="s">
        <v>297</v>
      </c>
      <c r="I345" s="30" t="s">
        <v>30</v>
      </c>
      <c r="J345" s="30" t="s">
        <v>30</v>
      </c>
      <c r="K345" s="30" t="s">
        <v>30</v>
      </c>
    </row>
    <row r="346" spans="1:11">
      <c r="A346" s="43" t="s">
        <v>314</v>
      </c>
      <c r="B346" s="30">
        <v>50.9</v>
      </c>
      <c r="C346" s="30" t="s">
        <v>251</v>
      </c>
      <c r="D346" s="30" t="s">
        <v>144</v>
      </c>
      <c r="E346" s="30" t="s">
        <v>240</v>
      </c>
      <c r="F346" s="30" t="s">
        <v>45</v>
      </c>
      <c r="G346" s="30" t="s">
        <v>298</v>
      </c>
      <c r="H346" s="30" t="s">
        <v>297</v>
      </c>
      <c r="I346" s="30" t="s">
        <v>30</v>
      </c>
      <c r="J346" s="30" t="s">
        <v>30</v>
      </c>
      <c r="K346" s="30" t="s">
        <v>30</v>
      </c>
    </row>
    <row r="347" spans="1:11">
      <c r="A347" s="43" t="s">
        <v>313</v>
      </c>
      <c r="B347" s="30">
        <v>51.2</v>
      </c>
      <c r="C347" s="30" t="s">
        <v>251</v>
      </c>
      <c r="D347" s="30" t="s">
        <v>144</v>
      </c>
      <c r="E347" s="30" t="s">
        <v>240</v>
      </c>
      <c r="F347" s="30" t="s">
        <v>45</v>
      </c>
      <c r="G347" s="30" t="s">
        <v>298</v>
      </c>
      <c r="H347" s="30" t="s">
        <v>297</v>
      </c>
      <c r="I347" s="30" t="s">
        <v>30</v>
      </c>
      <c r="J347" s="30" t="s">
        <v>30</v>
      </c>
      <c r="K347" s="30" t="s">
        <v>30</v>
      </c>
    </row>
    <row r="348" spans="1:11">
      <c r="A348" s="43" t="s">
        <v>312</v>
      </c>
      <c r="B348" s="30">
        <v>57.6</v>
      </c>
      <c r="C348" s="30" t="s">
        <v>135</v>
      </c>
      <c r="D348" s="30" t="s">
        <v>247</v>
      </c>
      <c r="E348" s="30" t="s">
        <v>240</v>
      </c>
      <c r="F348" s="30" t="s">
        <v>45</v>
      </c>
      <c r="G348" s="30" t="s">
        <v>298</v>
      </c>
      <c r="H348" s="30" t="s">
        <v>297</v>
      </c>
      <c r="I348" s="30" t="s">
        <v>30</v>
      </c>
      <c r="J348" s="30" t="s">
        <v>30</v>
      </c>
      <c r="K348" s="30" t="s">
        <v>30</v>
      </c>
    </row>
    <row r="349" spans="1:11">
      <c r="A349" s="43" t="s">
        <v>311</v>
      </c>
      <c r="B349" s="30">
        <v>56.2</v>
      </c>
      <c r="C349" s="30" t="s">
        <v>135</v>
      </c>
      <c r="D349" s="30" t="s">
        <v>247</v>
      </c>
      <c r="E349" s="30" t="s">
        <v>240</v>
      </c>
      <c r="F349" s="30" t="s">
        <v>45</v>
      </c>
      <c r="G349" s="30" t="s">
        <v>298</v>
      </c>
      <c r="H349" s="30" t="s">
        <v>297</v>
      </c>
      <c r="I349" s="30" t="s">
        <v>30</v>
      </c>
      <c r="J349" s="30" t="s">
        <v>30</v>
      </c>
      <c r="K349" s="30" t="s">
        <v>30</v>
      </c>
    </row>
    <row r="350" spans="1:11">
      <c r="A350" s="43" t="s">
        <v>310</v>
      </c>
      <c r="B350" s="30">
        <v>55.9</v>
      </c>
      <c r="C350" s="30" t="s">
        <v>135</v>
      </c>
      <c r="D350" s="30" t="s">
        <v>247</v>
      </c>
      <c r="E350" s="30" t="s">
        <v>240</v>
      </c>
      <c r="F350" s="30" t="s">
        <v>45</v>
      </c>
      <c r="G350" s="30" t="s">
        <v>298</v>
      </c>
      <c r="H350" s="30" t="s">
        <v>297</v>
      </c>
      <c r="I350" s="30" t="s">
        <v>30</v>
      </c>
      <c r="J350" s="30" t="s">
        <v>30</v>
      </c>
      <c r="K350" s="30" t="s">
        <v>30</v>
      </c>
    </row>
    <row r="351" spans="1:11">
      <c r="A351" s="43" t="s">
        <v>309</v>
      </c>
      <c r="B351" s="30">
        <v>56.1</v>
      </c>
      <c r="C351" s="30" t="s">
        <v>135</v>
      </c>
      <c r="D351" s="30" t="s">
        <v>247</v>
      </c>
      <c r="E351" s="30" t="s">
        <v>240</v>
      </c>
      <c r="F351" s="30" t="s">
        <v>45</v>
      </c>
      <c r="G351" s="30" t="s">
        <v>298</v>
      </c>
      <c r="H351" s="30" t="s">
        <v>297</v>
      </c>
      <c r="I351" s="30" t="s">
        <v>30</v>
      </c>
      <c r="J351" s="30" t="s">
        <v>30</v>
      </c>
      <c r="K351" s="30" t="s">
        <v>30</v>
      </c>
    </row>
    <row r="352" spans="1:11">
      <c r="A352" s="43" t="s">
        <v>308</v>
      </c>
      <c r="B352" s="30">
        <v>57.7</v>
      </c>
      <c r="C352" s="30" t="s">
        <v>135</v>
      </c>
      <c r="D352" s="30" t="s">
        <v>247</v>
      </c>
      <c r="E352" s="30" t="s">
        <v>240</v>
      </c>
      <c r="F352" s="30" t="s">
        <v>45</v>
      </c>
      <c r="G352" s="30" t="s">
        <v>298</v>
      </c>
      <c r="H352" s="30" t="s">
        <v>297</v>
      </c>
      <c r="I352" s="30" t="s">
        <v>30</v>
      </c>
      <c r="J352" s="30" t="s">
        <v>30</v>
      </c>
      <c r="K352" s="30" t="s">
        <v>30</v>
      </c>
    </row>
    <row r="353" spans="1:11">
      <c r="A353" s="43" t="s">
        <v>307</v>
      </c>
      <c r="B353" s="30">
        <v>55.5</v>
      </c>
      <c r="C353" s="30" t="s">
        <v>135</v>
      </c>
      <c r="D353" s="30" t="s">
        <v>247</v>
      </c>
      <c r="E353" s="30" t="s">
        <v>240</v>
      </c>
      <c r="F353" s="30" t="s">
        <v>45</v>
      </c>
      <c r="G353" s="30" t="s">
        <v>298</v>
      </c>
      <c r="H353" s="30" t="s">
        <v>297</v>
      </c>
      <c r="I353" s="30" t="s">
        <v>30</v>
      </c>
      <c r="J353" s="30" t="s">
        <v>30</v>
      </c>
      <c r="K353" s="30" t="s">
        <v>30</v>
      </c>
    </row>
    <row r="354" spans="1:11">
      <c r="A354" s="43" t="s">
        <v>306</v>
      </c>
      <c r="B354" s="30">
        <v>55.4</v>
      </c>
      <c r="C354" s="30" t="s">
        <v>135</v>
      </c>
      <c r="D354" s="30" t="s">
        <v>247</v>
      </c>
      <c r="E354" s="30" t="s">
        <v>240</v>
      </c>
      <c r="F354" s="30" t="s">
        <v>45</v>
      </c>
      <c r="G354" s="30" t="s">
        <v>298</v>
      </c>
      <c r="H354" s="30" t="s">
        <v>297</v>
      </c>
      <c r="I354" s="30" t="s">
        <v>30</v>
      </c>
      <c r="J354" s="30" t="s">
        <v>30</v>
      </c>
      <c r="K354" s="30" t="s">
        <v>30</v>
      </c>
    </row>
    <row r="355" spans="1:11">
      <c r="A355" s="43" t="s">
        <v>305</v>
      </c>
      <c r="B355" s="30">
        <v>56.9</v>
      </c>
      <c r="C355" s="30" t="s">
        <v>135</v>
      </c>
      <c r="D355" s="30" t="s">
        <v>247</v>
      </c>
      <c r="E355" s="30" t="s">
        <v>240</v>
      </c>
      <c r="F355" s="30" t="s">
        <v>45</v>
      </c>
      <c r="G355" s="30" t="s">
        <v>298</v>
      </c>
      <c r="H355" s="30" t="s">
        <v>297</v>
      </c>
      <c r="I355" s="30" t="s">
        <v>30</v>
      </c>
      <c r="J355" s="30" t="s">
        <v>30</v>
      </c>
      <c r="K355" s="30" t="s">
        <v>30</v>
      </c>
    </row>
    <row r="356" spans="1:11">
      <c r="A356" s="43" t="s">
        <v>304</v>
      </c>
      <c r="B356" s="30">
        <v>57.1</v>
      </c>
      <c r="C356" s="30" t="s">
        <v>251</v>
      </c>
      <c r="D356" s="30" t="s">
        <v>247</v>
      </c>
      <c r="E356" s="30" t="s">
        <v>240</v>
      </c>
      <c r="F356" s="30" t="s">
        <v>45</v>
      </c>
      <c r="G356" s="30" t="s">
        <v>298</v>
      </c>
      <c r="H356" s="30" t="s">
        <v>297</v>
      </c>
      <c r="I356" s="30" t="s">
        <v>30</v>
      </c>
      <c r="J356" s="30" t="s">
        <v>30</v>
      </c>
      <c r="K356" s="30" t="s">
        <v>30</v>
      </c>
    </row>
    <row r="357" spans="1:11">
      <c r="A357" s="43" t="s">
        <v>303</v>
      </c>
      <c r="B357" s="30">
        <v>59.5</v>
      </c>
      <c r="C357" s="30" t="s">
        <v>135</v>
      </c>
      <c r="D357" s="30" t="s">
        <v>247</v>
      </c>
      <c r="E357" s="30" t="s">
        <v>240</v>
      </c>
      <c r="F357" s="30" t="s">
        <v>45</v>
      </c>
      <c r="G357" s="30" t="s">
        <v>298</v>
      </c>
      <c r="H357" s="30" t="s">
        <v>297</v>
      </c>
      <c r="I357" s="30" t="s">
        <v>30</v>
      </c>
      <c r="J357" s="30" t="s">
        <v>30</v>
      </c>
      <c r="K357" s="30" t="s">
        <v>30</v>
      </c>
    </row>
    <row r="358" spans="1:11">
      <c r="A358" s="43" t="s">
        <v>302</v>
      </c>
      <c r="B358" s="30">
        <v>57</v>
      </c>
      <c r="C358" s="30" t="s">
        <v>135</v>
      </c>
      <c r="D358" s="30" t="s">
        <v>293</v>
      </c>
      <c r="E358" s="30" t="s">
        <v>240</v>
      </c>
      <c r="F358" s="30" t="s">
        <v>45</v>
      </c>
      <c r="G358" s="30" t="s">
        <v>298</v>
      </c>
      <c r="H358" s="30" t="s">
        <v>297</v>
      </c>
      <c r="I358" s="30" t="s">
        <v>30</v>
      </c>
      <c r="J358" s="30" t="s">
        <v>30</v>
      </c>
      <c r="K358" s="30" t="s">
        <v>30</v>
      </c>
    </row>
    <row r="359" spans="1:11">
      <c r="A359" s="43" t="s">
        <v>301</v>
      </c>
      <c r="B359" s="30">
        <v>56.66</v>
      </c>
      <c r="C359" s="30" t="s">
        <v>135</v>
      </c>
      <c r="D359" s="30" t="s">
        <v>247</v>
      </c>
      <c r="E359" s="30" t="s">
        <v>240</v>
      </c>
      <c r="F359" s="30" t="s">
        <v>45</v>
      </c>
      <c r="G359" s="30" t="s">
        <v>298</v>
      </c>
      <c r="H359" s="30" t="s">
        <v>297</v>
      </c>
      <c r="I359" s="30" t="s">
        <v>30</v>
      </c>
      <c r="J359" s="30" t="s">
        <v>30</v>
      </c>
      <c r="K359" s="30" t="s">
        <v>30</v>
      </c>
    </row>
    <row r="360" spans="1:11">
      <c r="A360" s="43" t="s">
        <v>300</v>
      </c>
      <c r="B360" s="30">
        <v>57.265000000000001</v>
      </c>
      <c r="C360" s="30" t="s">
        <v>135</v>
      </c>
      <c r="D360" s="30" t="s">
        <v>247</v>
      </c>
      <c r="E360" s="30" t="s">
        <v>240</v>
      </c>
      <c r="F360" s="30" t="s">
        <v>45</v>
      </c>
      <c r="G360" s="30" t="s">
        <v>298</v>
      </c>
      <c r="H360" s="30" t="s">
        <v>297</v>
      </c>
      <c r="I360" s="30" t="s">
        <v>30</v>
      </c>
      <c r="J360" s="30" t="s">
        <v>30</v>
      </c>
      <c r="K360" s="30" t="s">
        <v>30</v>
      </c>
    </row>
    <row r="361" spans="1:11">
      <c r="A361" s="43" t="s">
        <v>299</v>
      </c>
      <c r="B361" s="30">
        <v>58.643000000000001</v>
      </c>
      <c r="C361" s="30" t="s">
        <v>135</v>
      </c>
      <c r="D361" s="30" t="s">
        <v>247</v>
      </c>
      <c r="E361" s="30" t="s">
        <v>240</v>
      </c>
      <c r="F361" s="30" t="s">
        <v>45</v>
      </c>
      <c r="G361" s="30" t="s">
        <v>298</v>
      </c>
      <c r="H361" s="30" t="s">
        <v>297</v>
      </c>
      <c r="I361" s="30" t="s">
        <v>30</v>
      </c>
      <c r="J361" s="30" t="s">
        <v>30</v>
      </c>
      <c r="K361" s="30" t="s">
        <v>30</v>
      </c>
    </row>
    <row r="362" spans="1:11">
      <c r="A362" s="43" t="s">
        <v>296</v>
      </c>
      <c r="B362" s="30">
        <v>57.6</v>
      </c>
      <c r="C362" s="30" t="s">
        <v>135</v>
      </c>
      <c r="D362" s="30" t="s">
        <v>293</v>
      </c>
      <c r="E362" s="30" t="s">
        <v>240</v>
      </c>
      <c r="F362" s="30" t="s">
        <v>45</v>
      </c>
      <c r="G362" s="30" t="s">
        <v>278</v>
      </c>
      <c r="H362" s="30" t="s">
        <v>238</v>
      </c>
      <c r="I362" s="30" t="s">
        <v>30</v>
      </c>
      <c r="J362" s="30" t="s">
        <v>30</v>
      </c>
      <c r="K362" s="30" t="s">
        <v>30</v>
      </c>
    </row>
    <row r="363" spans="1:11">
      <c r="A363" s="43" t="s">
        <v>295</v>
      </c>
      <c r="B363" s="30">
        <v>57.9</v>
      </c>
      <c r="C363" s="30" t="s">
        <v>135</v>
      </c>
      <c r="D363" s="30" t="s">
        <v>293</v>
      </c>
      <c r="E363" s="30" t="s">
        <v>240</v>
      </c>
      <c r="F363" s="30" t="s">
        <v>45</v>
      </c>
      <c r="G363" s="30" t="s">
        <v>278</v>
      </c>
      <c r="H363" s="30" t="s">
        <v>238</v>
      </c>
      <c r="I363" s="30" t="s">
        <v>30</v>
      </c>
      <c r="J363" s="30" t="s">
        <v>30</v>
      </c>
      <c r="K363" s="30" t="s">
        <v>30</v>
      </c>
    </row>
    <row r="364" spans="1:11">
      <c r="A364" s="43" t="s">
        <v>294</v>
      </c>
      <c r="B364" s="30">
        <v>57.5</v>
      </c>
      <c r="C364" s="30" t="s">
        <v>135</v>
      </c>
      <c r="D364" s="30" t="s">
        <v>293</v>
      </c>
      <c r="E364" s="30" t="s">
        <v>240</v>
      </c>
      <c r="F364" s="30" t="s">
        <v>45</v>
      </c>
      <c r="G364" s="30" t="s">
        <v>278</v>
      </c>
      <c r="H364" s="30" t="s">
        <v>238</v>
      </c>
      <c r="I364" s="30" t="s">
        <v>30</v>
      </c>
      <c r="J364" s="30" t="s">
        <v>30</v>
      </c>
      <c r="K364" s="30" t="s">
        <v>30</v>
      </c>
    </row>
    <row r="365" spans="1:11">
      <c r="A365" s="43" t="s">
        <v>292</v>
      </c>
      <c r="B365" s="30">
        <v>46.9</v>
      </c>
      <c r="C365" s="30" t="s">
        <v>251</v>
      </c>
      <c r="D365" s="30" t="s">
        <v>144</v>
      </c>
      <c r="E365" s="30" t="s">
        <v>240</v>
      </c>
      <c r="F365" s="30" t="s">
        <v>45</v>
      </c>
      <c r="G365" s="30" t="s">
        <v>278</v>
      </c>
      <c r="H365" s="30" t="s">
        <v>238</v>
      </c>
      <c r="I365" s="30" t="s">
        <v>30</v>
      </c>
      <c r="J365" s="30" t="s">
        <v>30</v>
      </c>
      <c r="K365" s="30" t="s">
        <v>30</v>
      </c>
    </row>
    <row r="366" spans="1:11">
      <c r="A366" s="43" t="s">
        <v>291</v>
      </c>
      <c r="B366" s="30">
        <v>49.2</v>
      </c>
      <c r="C366" s="30" t="s">
        <v>251</v>
      </c>
      <c r="D366" s="30" t="s">
        <v>144</v>
      </c>
      <c r="E366" s="30" t="s">
        <v>240</v>
      </c>
      <c r="F366" s="30" t="s">
        <v>45</v>
      </c>
      <c r="G366" s="30" t="s">
        <v>278</v>
      </c>
      <c r="H366" s="30" t="s">
        <v>238</v>
      </c>
      <c r="I366" s="30" t="s">
        <v>30</v>
      </c>
      <c r="J366" s="30" t="s">
        <v>30</v>
      </c>
      <c r="K366" s="30" t="s">
        <v>30</v>
      </c>
    </row>
    <row r="367" spans="1:11">
      <c r="A367" s="43" t="s">
        <v>290</v>
      </c>
      <c r="B367" s="30">
        <v>50.7</v>
      </c>
      <c r="C367" s="30" t="s">
        <v>251</v>
      </c>
      <c r="D367" s="30" t="s">
        <v>144</v>
      </c>
      <c r="E367" s="30" t="s">
        <v>240</v>
      </c>
      <c r="F367" s="30" t="s">
        <v>45</v>
      </c>
      <c r="G367" s="30" t="s">
        <v>278</v>
      </c>
      <c r="H367" s="30" t="s">
        <v>238</v>
      </c>
      <c r="I367" s="30" t="s">
        <v>30</v>
      </c>
      <c r="J367" s="30" t="s">
        <v>30</v>
      </c>
      <c r="K367" s="30" t="s">
        <v>30</v>
      </c>
    </row>
    <row r="368" spans="1:11">
      <c r="A368" s="43" t="s">
        <v>289</v>
      </c>
      <c r="B368" s="30">
        <v>52.6</v>
      </c>
      <c r="C368" s="30" t="s">
        <v>135</v>
      </c>
      <c r="D368" s="30" t="s">
        <v>144</v>
      </c>
      <c r="E368" s="30" t="s">
        <v>240</v>
      </c>
      <c r="F368" s="30" t="s">
        <v>45</v>
      </c>
      <c r="G368" s="30" t="s">
        <v>278</v>
      </c>
      <c r="H368" s="30" t="s">
        <v>238</v>
      </c>
      <c r="I368" s="30">
        <v>58.4</v>
      </c>
      <c r="J368" s="30">
        <v>32</v>
      </c>
      <c r="K368" s="30">
        <v>1.83</v>
      </c>
    </row>
    <row r="369" spans="1:11">
      <c r="A369" s="43" t="s">
        <v>288</v>
      </c>
      <c r="B369" s="30">
        <v>52</v>
      </c>
      <c r="C369" s="30" t="s">
        <v>251</v>
      </c>
      <c r="D369" s="30" t="s">
        <v>144</v>
      </c>
      <c r="E369" s="30" t="s">
        <v>240</v>
      </c>
      <c r="F369" s="30" t="s">
        <v>45</v>
      </c>
      <c r="G369" s="30" t="s">
        <v>278</v>
      </c>
      <c r="H369" s="30" t="s">
        <v>238</v>
      </c>
      <c r="I369" s="30">
        <v>55.4</v>
      </c>
      <c r="J369" s="30">
        <v>32</v>
      </c>
      <c r="K369" s="30">
        <v>1.73</v>
      </c>
    </row>
    <row r="370" spans="1:11">
      <c r="A370" s="43" t="s">
        <v>287</v>
      </c>
      <c r="B370" s="30">
        <v>51.5</v>
      </c>
      <c r="C370" s="30" t="s">
        <v>135</v>
      </c>
      <c r="D370" s="30" t="s">
        <v>144</v>
      </c>
      <c r="E370" s="30" t="s">
        <v>240</v>
      </c>
      <c r="F370" s="30" t="s">
        <v>45</v>
      </c>
      <c r="G370" s="30" t="s">
        <v>278</v>
      </c>
      <c r="H370" s="30" t="s">
        <v>238</v>
      </c>
      <c r="I370" s="30">
        <v>52</v>
      </c>
      <c r="J370" s="30">
        <v>33</v>
      </c>
      <c r="K370" s="30">
        <v>1.58</v>
      </c>
    </row>
    <row r="371" spans="1:11">
      <c r="A371" s="43" t="s">
        <v>286</v>
      </c>
      <c r="B371" s="30">
        <v>57.2</v>
      </c>
      <c r="C371" s="30" t="s">
        <v>135</v>
      </c>
      <c r="D371" s="30" t="s">
        <v>247</v>
      </c>
      <c r="E371" s="30" t="s">
        <v>240</v>
      </c>
      <c r="F371" s="30" t="s">
        <v>45</v>
      </c>
      <c r="G371" s="30" t="s">
        <v>278</v>
      </c>
      <c r="H371" s="30" t="s">
        <v>238</v>
      </c>
      <c r="I371" s="30" t="s">
        <v>30</v>
      </c>
      <c r="J371" s="30" t="s">
        <v>30</v>
      </c>
      <c r="K371" s="30" t="s">
        <v>30</v>
      </c>
    </row>
    <row r="372" spans="1:11">
      <c r="A372" s="43" t="s">
        <v>285</v>
      </c>
      <c r="B372" s="30">
        <v>57.5</v>
      </c>
      <c r="C372" s="30" t="s">
        <v>135</v>
      </c>
      <c r="D372" s="30" t="s">
        <v>247</v>
      </c>
      <c r="E372" s="30" t="s">
        <v>240</v>
      </c>
      <c r="F372" s="30" t="s">
        <v>45</v>
      </c>
      <c r="G372" s="30" t="s">
        <v>278</v>
      </c>
      <c r="H372" s="30" t="s">
        <v>238</v>
      </c>
      <c r="I372" s="30" t="s">
        <v>30</v>
      </c>
      <c r="J372" s="30" t="s">
        <v>30</v>
      </c>
      <c r="K372" s="30" t="s">
        <v>30</v>
      </c>
    </row>
    <row r="373" spans="1:11">
      <c r="A373" s="43" t="s">
        <v>284</v>
      </c>
      <c r="B373" s="30">
        <v>57.2</v>
      </c>
      <c r="C373" s="30" t="s">
        <v>135</v>
      </c>
      <c r="D373" s="30" t="s">
        <v>247</v>
      </c>
      <c r="E373" s="30" t="s">
        <v>240</v>
      </c>
      <c r="F373" s="30" t="s">
        <v>45</v>
      </c>
      <c r="G373" s="30" t="s">
        <v>278</v>
      </c>
      <c r="H373" s="30" t="s">
        <v>238</v>
      </c>
      <c r="I373" s="30">
        <v>53.7</v>
      </c>
      <c r="J373" s="30">
        <v>33.5</v>
      </c>
      <c r="K373" s="30">
        <v>1.6</v>
      </c>
    </row>
    <row r="374" spans="1:11">
      <c r="A374" s="43" t="s">
        <v>283</v>
      </c>
      <c r="B374" s="30">
        <v>54.8</v>
      </c>
      <c r="C374" s="30" t="s">
        <v>135</v>
      </c>
      <c r="D374" s="30" t="s">
        <v>247</v>
      </c>
      <c r="E374" s="30" t="s">
        <v>240</v>
      </c>
      <c r="F374" s="30" t="s">
        <v>45</v>
      </c>
      <c r="G374" s="30" t="s">
        <v>278</v>
      </c>
      <c r="H374" s="30" t="s">
        <v>238</v>
      </c>
      <c r="I374" s="30" t="s">
        <v>30</v>
      </c>
      <c r="J374" s="30" t="s">
        <v>30</v>
      </c>
      <c r="K374" s="30" t="s">
        <v>30</v>
      </c>
    </row>
    <row r="375" spans="1:11">
      <c r="A375" s="43" t="s">
        <v>282</v>
      </c>
      <c r="B375" s="30">
        <v>60</v>
      </c>
      <c r="C375" s="30" t="s">
        <v>135</v>
      </c>
      <c r="D375" s="30" t="s">
        <v>247</v>
      </c>
      <c r="E375" s="30" t="s">
        <v>240</v>
      </c>
      <c r="F375" s="30" t="s">
        <v>45</v>
      </c>
      <c r="G375" s="30" t="s">
        <v>278</v>
      </c>
      <c r="H375" s="30" t="s">
        <v>238</v>
      </c>
      <c r="I375" s="30" t="s">
        <v>30</v>
      </c>
      <c r="J375" s="30" t="s">
        <v>30</v>
      </c>
      <c r="K375" s="30" t="s">
        <v>30</v>
      </c>
    </row>
    <row r="376" spans="1:11">
      <c r="A376" s="43" t="s">
        <v>281</v>
      </c>
      <c r="B376" s="30">
        <v>58</v>
      </c>
      <c r="C376" s="30" t="s">
        <v>135</v>
      </c>
      <c r="D376" s="30" t="s">
        <v>247</v>
      </c>
      <c r="E376" s="30" t="s">
        <v>240</v>
      </c>
      <c r="F376" s="30" t="s">
        <v>45</v>
      </c>
      <c r="G376" s="30" t="s">
        <v>278</v>
      </c>
      <c r="H376" s="30" t="s">
        <v>238</v>
      </c>
      <c r="I376" s="30">
        <v>52</v>
      </c>
      <c r="J376" s="30">
        <v>31.5</v>
      </c>
      <c r="K376" s="30">
        <v>1.65</v>
      </c>
    </row>
    <row r="377" spans="1:11">
      <c r="A377" s="43" t="s">
        <v>280</v>
      </c>
      <c r="B377" s="30">
        <v>57.1</v>
      </c>
      <c r="C377" s="30" t="s">
        <v>135</v>
      </c>
      <c r="D377" s="30" t="s">
        <v>247</v>
      </c>
      <c r="E377" s="30" t="s">
        <v>240</v>
      </c>
      <c r="F377" s="30" t="s">
        <v>45</v>
      </c>
      <c r="G377" s="30" t="s">
        <v>278</v>
      </c>
      <c r="H377" s="30" t="s">
        <v>238</v>
      </c>
      <c r="I377" s="30" t="s">
        <v>30</v>
      </c>
      <c r="J377" s="30" t="s">
        <v>30</v>
      </c>
      <c r="K377" s="30" t="s">
        <v>30</v>
      </c>
    </row>
    <row r="378" spans="1:11">
      <c r="A378" s="43" t="s">
        <v>279</v>
      </c>
      <c r="B378" s="30">
        <v>57.4</v>
      </c>
      <c r="C378" s="30" t="s">
        <v>135</v>
      </c>
      <c r="D378" s="30" t="s">
        <v>247</v>
      </c>
      <c r="E378" s="30" t="s">
        <v>240</v>
      </c>
      <c r="F378" s="30" t="s">
        <v>45</v>
      </c>
      <c r="G378" s="30" t="s">
        <v>278</v>
      </c>
      <c r="H378" s="30" t="s">
        <v>238</v>
      </c>
      <c r="I378" s="30" t="s">
        <v>30</v>
      </c>
      <c r="J378" s="30" t="s">
        <v>30</v>
      </c>
      <c r="K378" s="30" t="s">
        <v>30</v>
      </c>
    </row>
    <row r="379" spans="1:11">
      <c r="A379" s="43" t="s">
        <v>277</v>
      </c>
      <c r="B379" s="30">
        <v>58.8</v>
      </c>
      <c r="C379" s="30" t="s">
        <v>135</v>
      </c>
      <c r="D379" s="30" t="s">
        <v>247</v>
      </c>
      <c r="E379" s="30" t="s">
        <v>240</v>
      </c>
      <c r="F379" s="30" t="s">
        <v>45</v>
      </c>
      <c r="G379" s="30" t="s">
        <v>246</v>
      </c>
      <c r="H379" s="30" t="s">
        <v>238</v>
      </c>
      <c r="I379" s="30">
        <v>54.7</v>
      </c>
      <c r="J379" s="30">
        <v>31.9</v>
      </c>
      <c r="K379" s="30">
        <v>1.71</v>
      </c>
    </row>
    <row r="380" spans="1:11">
      <c r="A380" s="43" t="s">
        <v>276</v>
      </c>
      <c r="B380" s="30">
        <v>60.3</v>
      </c>
      <c r="C380" s="30" t="s">
        <v>135</v>
      </c>
      <c r="D380" s="30" t="s">
        <v>247</v>
      </c>
      <c r="E380" s="30" t="s">
        <v>240</v>
      </c>
      <c r="F380" s="30" t="s">
        <v>45</v>
      </c>
      <c r="G380" s="30" t="s">
        <v>246</v>
      </c>
      <c r="H380" s="30" t="s">
        <v>238</v>
      </c>
      <c r="I380" s="30">
        <v>54.6</v>
      </c>
      <c r="J380" s="30">
        <v>34</v>
      </c>
      <c r="K380" s="30">
        <v>1.61</v>
      </c>
    </row>
    <row r="381" spans="1:11">
      <c r="A381" s="43" t="s">
        <v>275</v>
      </c>
      <c r="B381" s="30">
        <v>51.1</v>
      </c>
      <c r="C381" s="30" t="s">
        <v>135</v>
      </c>
      <c r="D381" s="30" t="s">
        <v>144</v>
      </c>
      <c r="E381" s="30" t="s">
        <v>240</v>
      </c>
      <c r="F381" s="30" t="s">
        <v>45</v>
      </c>
      <c r="G381" s="30" t="s">
        <v>246</v>
      </c>
      <c r="H381" s="30" t="s">
        <v>238</v>
      </c>
      <c r="I381" s="30">
        <v>48</v>
      </c>
      <c r="J381" s="30">
        <v>28.5</v>
      </c>
      <c r="K381" s="30">
        <v>1.68</v>
      </c>
    </row>
    <row r="382" spans="1:11">
      <c r="A382" s="43" t="s">
        <v>274</v>
      </c>
      <c r="B382" s="30">
        <v>51.4</v>
      </c>
      <c r="C382" s="30" t="s">
        <v>251</v>
      </c>
      <c r="D382" s="30" t="s">
        <v>144</v>
      </c>
      <c r="E382" s="30" t="s">
        <v>240</v>
      </c>
      <c r="F382" s="30" t="s">
        <v>45</v>
      </c>
      <c r="G382" s="30" t="s">
        <v>246</v>
      </c>
      <c r="H382" s="30" t="s">
        <v>238</v>
      </c>
      <c r="I382" s="30">
        <v>55</v>
      </c>
      <c r="J382" s="30">
        <v>33.700000000000003</v>
      </c>
      <c r="K382" s="30">
        <v>1.63</v>
      </c>
    </row>
    <row r="383" spans="1:11">
      <c r="A383" s="43" t="s">
        <v>273</v>
      </c>
      <c r="B383" s="30">
        <v>51.3</v>
      </c>
      <c r="C383" s="30" t="s">
        <v>251</v>
      </c>
      <c r="D383" s="30" t="s">
        <v>144</v>
      </c>
      <c r="E383" s="30" t="s">
        <v>240</v>
      </c>
      <c r="F383" s="30" t="s">
        <v>45</v>
      </c>
      <c r="G383" s="30" t="s">
        <v>246</v>
      </c>
      <c r="H383" s="30" t="s">
        <v>238</v>
      </c>
      <c r="I383" s="30">
        <v>53.9</v>
      </c>
      <c r="J383" s="30">
        <v>35.200000000000003</v>
      </c>
      <c r="K383" s="30">
        <v>1.53</v>
      </c>
    </row>
    <row r="384" spans="1:11">
      <c r="A384" s="43" t="s">
        <v>272</v>
      </c>
      <c r="B384" s="30">
        <v>44.6</v>
      </c>
      <c r="C384" s="30" t="s">
        <v>251</v>
      </c>
      <c r="D384" s="30" t="s">
        <v>144</v>
      </c>
      <c r="E384" s="30" t="s">
        <v>240</v>
      </c>
      <c r="F384" s="30" t="s">
        <v>45</v>
      </c>
      <c r="G384" s="30" t="s">
        <v>246</v>
      </c>
      <c r="H384" s="30" t="s">
        <v>238</v>
      </c>
      <c r="I384" s="30">
        <v>59.6</v>
      </c>
      <c r="J384" s="30">
        <v>33.6</v>
      </c>
      <c r="K384" s="30">
        <v>1.77</v>
      </c>
    </row>
    <row r="385" spans="1:11">
      <c r="A385" s="43" t="s">
        <v>271</v>
      </c>
      <c r="B385" s="30">
        <v>54.1</v>
      </c>
      <c r="C385" s="30" t="s">
        <v>135</v>
      </c>
      <c r="D385" s="30" t="s">
        <v>247</v>
      </c>
      <c r="E385" s="30" t="s">
        <v>240</v>
      </c>
      <c r="F385" s="30" t="s">
        <v>45</v>
      </c>
      <c r="G385" s="30" t="s">
        <v>246</v>
      </c>
      <c r="H385" s="30" t="s">
        <v>238</v>
      </c>
      <c r="I385" s="30">
        <v>54.2</v>
      </c>
      <c r="J385" s="30">
        <v>32</v>
      </c>
      <c r="K385" s="30">
        <v>1.69</v>
      </c>
    </row>
    <row r="386" spans="1:11">
      <c r="A386" s="43" t="s">
        <v>270</v>
      </c>
      <c r="B386" s="30">
        <v>50.1</v>
      </c>
      <c r="C386" s="30" t="s">
        <v>135</v>
      </c>
      <c r="D386" s="30" t="s">
        <v>144</v>
      </c>
      <c r="E386" s="30" t="s">
        <v>240</v>
      </c>
      <c r="F386" s="30" t="s">
        <v>45</v>
      </c>
      <c r="G386" s="30" t="s">
        <v>246</v>
      </c>
      <c r="H386" s="30" t="s">
        <v>238</v>
      </c>
      <c r="I386" s="30">
        <v>53.2</v>
      </c>
      <c r="J386" s="30">
        <v>32.299999999999997</v>
      </c>
      <c r="K386" s="30">
        <v>1.65</v>
      </c>
    </row>
    <row r="387" spans="1:11">
      <c r="A387" s="43" t="s">
        <v>269</v>
      </c>
      <c r="B387" s="30">
        <v>50.1</v>
      </c>
      <c r="C387" s="30" t="s">
        <v>251</v>
      </c>
      <c r="D387" s="30" t="s">
        <v>144</v>
      </c>
      <c r="E387" s="30" t="s">
        <v>240</v>
      </c>
      <c r="F387" s="30" t="s">
        <v>45</v>
      </c>
      <c r="G387" s="30" t="s">
        <v>246</v>
      </c>
      <c r="H387" s="30" t="s">
        <v>238</v>
      </c>
      <c r="I387" s="30">
        <v>57.19</v>
      </c>
      <c r="J387" s="30">
        <v>34</v>
      </c>
      <c r="K387" s="30">
        <v>1.68</v>
      </c>
    </row>
    <row r="388" spans="1:11">
      <c r="A388" s="43" t="s">
        <v>268</v>
      </c>
      <c r="B388" s="30">
        <v>49.8</v>
      </c>
      <c r="C388" s="30" t="s">
        <v>251</v>
      </c>
      <c r="D388" s="30" t="s">
        <v>144</v>
      </c>
      <c r="E388" s="30" t="s">
        <v>240</v>
      </c>
      <c r="F388" s="30" t="s">
        <v>45</v>
      </c>
      <c r="G388" s="30" t="s">
        <v>246</v>
      </c>
      <c r="H388" s="30" t="s">
        <v>238</v>
      </c>
      <c r="I388" s="30">
        <v>54.3</v>
      </c>
      <c r="J388" s="30">
        <v>35.1</v>
      </c>
      <c r="K388" s="30">
        <v>1.55</v>
      </c>
    </row>
    <row r="389" spans="1:11">
      <c r="A389" s="43" t="s">
        <v>267</v>
      </c>
      <c r="B389" s="30">
        <v>51.8</v>
      </c>
      <c r="C389" s="30" t="s">
        <v>251</v>
      </c>
      <c r="D389" s="30" t="s">
        <v>144</v>
      </c>
      <c r="E389" s="30" t="s">
        <v>240</v>
      </c>
      <c r="F389" s="30" t="s">
        <v>45</v>
      </c>
      <c r="G389" s="30" t="s">
        <v>246</v>
      </c>
      <c r="H389" s="30" t="s">
        <v>238</v>
      </c>
      <c r="I389" s="30">
        <v>54</v>
      </c>
      <c r="J389" s="30">
        <v>32</v>
      </c>
      <c r="K389" s="30">
        <v>1.69</v>
      </c>
    </row>
    <row r="390" spans="1:11">
      <c r="A390" s="43" t="s">
        <v>266</v>
      </c>
      <c r="B390" s="30">
        <v>52.6</v>
      </c>
      <c r="C390" s="30" t="s">
        <v>135</v>
      </c>
      <c r="D390" s="30" t="s">
        <v>144</v>
      </c>
      <c r="E390" s="30" t="s">
        <v>240</v>
      </c>
      <c r="F390" s="30" t="s">
        <v>45</v>
      </c>
      <c r="G390" s="30" t="s">
        <v>246</v>
      </c>
      <c r="H390" s="30" t="s">
        <v>238</v>
      </c>
      <c r="I390" s="30" t="s">
        <v>30</v>
      </c>
      <c r="J390" s="30" t="s">
        <v>30</v>
      </c>
      <c r="K390" s="30" t="s">
        <v>30</v>
      </c>
    </row>
    <row r="391" spans="1:11">
      <c r="A391" s="43" t="s">
        <v>265</v>
      </c>
      <c r="B391" s="30">
        <v>47.7</v>
      </c>
      <c r="C391" s="30" t="s">
        <v>251</v>
      </c>
      <c r="D391" s="30" t="s">
        <v>144</v>
      </c>
      <c r="E391" s="30" t="s">
        <v>240</v>
      </c>
      <c r="F391" s="30" t="s">
        <v>45</v>
      </c>
      <c r="G391" s="30" t="s">
        <v>246</v>
      </c>
      <c r="H391" s="30" t="s">
        <v>238</v>
      </c>
      <c r="I391" s="30">
        <v>57.6</v>
      </c>
      <c r="J391" s="30">
        <v>33.700000000000003</v>
      </c>
      <c r="K391" s="30">
        <v>1.71</v>
      </c>
    </row>
    <row r="392" spans="1:11">
      <c r="A392" s="43" t="s">
        <v>264</v>
      </c>
      <c r="B392" s="30">
        <v>48.5</v>
      </c>
      <c r="C392" s="30" t="s">
        <v>251</v>
      </c>
      <c r="D392" s="30" t="s">
        <v>144</v>
      </c>
      <c r="E392" s="30" t="s">
        <v>240</v>
      </c>
      <c r="F392" s="30" t="s">
        <v>45</v>
      </c>
      <c r="G392" s="30" t="s">
        <v>246</v>
      </c>
      <c r="H392" s="30" t="s">
        <v>238</v>
      </c>
      <c r="I392" s="30">
        <v>58.5</v>
      </c>
      <c r="J392" s="30">
        <v>32</v>
      </c>
      <c r="K392" s="30">
        <v>1.83</v>
      </c>
    </row>
    <row r="393" spans="1:11">
      <c r="A393" s="43" t="s">
        <v>263</v>
      </c>
      <c r="B393" s="30">
        <v>51.8</v>
      </c>
      <c r="C393" s="30" t="s">
        <v>251</v>
      </c>
      <c r="D393" s="30" t="s">
        <v>144</v>
      </c>
      <c r="E393" s="30" t="s">
        <v>240</v>
      </c>
      <c r="F393" s="30" t="s">
        <v>45</v>
      </c>
      <c r="G393" s="30" t="s">
        <v>246</v>
      </c>
      <c r="H393" s="30" t="s">
        <v>238</v>
      </c>
      <c r="I393" s="30">
        <v>51.8</v>
      </c>
      <c r="J393" s="30">
        <v>32</v>
      </c>
      <c r="K393" s="30">
        <v>1.62</v>
      </c>
    </row>
    <row r="394" spans="1:11">
      <c r="A394" s="43" t="s">
        <v>262</v>
      </c>
      <c r="B394" s="30">
        <v>52.3</v>
      </c>
      <c r="C394" s="30" t="s">
        <v>251</v>
      </c>
      <c r="D394" s="30" t="s">
        <v>144</v>
      </c>
      <c r="E394" s="30" t="s">
        <v>240</v>
      </c>
      <c r="F394" s="30" t="s">
        <v>45</v>
      </c>
      <c r="G394" s="30" t="s">
        <v>246</v>
      </c>
      <c r="H394" s="30" t="s">
        <v>238</v>
      </c>
      <c r="I394" s="30" t="s">
        <v>30</v>
      </c>
      <c r="J394" s="30" t="s">
        <v>30</v>
      </c>
      <c r="K394" s="30" t="s">
        <v>30</v>
      </c>
    </row>
    <row r="395" spans="1:11">
      <c r="A395" s="43" t="s">
        <v>261</v>
      </c>
      <c r="B395" s="30">
        <v>48.6</v>
      </c>
      <c r="C395" s="30" t="s">
        <v>135</v>
      </c>
      <c r="D395" s="30" t="s">
        <v>144</v>
      </c>
      <c r="E395" s="30" t="s">
        <v>240</v>
      </c>
      <c r="F395" s="30" t="s">
        <v>45</v>
      </c>
      <c r="G395" s="30" t="s">
        <v>246</v>
      </c>
      <c r="H395" s="30" t="s">
        <v>238</v>
      </c>
      <c r="I395" s="30">
        <v>51</v>
      </c>
      <c r="J395" s="30">
        <v>31.5</v>
      </c>
      <c r="K395" s="30">
        <v>1.62</v>
      </c>
    </row>
    <row r="396" spans="1:11">
      <c r="A396" s="43" t="s">
        <v>260</v>
      </c>
      <c r="B396" s="30">
        <v>51.5</v>
      </c>
      <c r="C396" s="30" t="s">
        <v>251</v>
      </c>
      <c r="D396" s="30" t="s">
        <v>144</v>
      </c>
      <c r="E396" s="30" t="s">
        <v>240</v>
      </c>
      <c r="F396" s="30" t="s">
        <v>45</v>
      </c>
      <c r="G396" s="30" t="s">
        <v>246</v>
      </c>
      <c r="H396" s="30" t="s">
        <v>238</v>
      </c>
      <c r="I396" s="30">
        <v>50.4</v>
      </c>
      <c r="J396" s="30">
        <v>33.6</v>
      </c>
      <c r="K396" s="30">
        <v>1.5</v>
      </c>
    </row>
    <row r="397" spans="1:11">
      <c r="A397" s="43" t="s">
        <v>259</v>
      </c>
      <c r="B397" s="30">
        <v>51.5</v>
      </c>
      <c r="C397" s="30" t="s">
        <v>135</v>
      </c>
      <c r="D397" s="30" t="s">
        <v>144</v>
      </c>
      <c r="E397" s="30" t="s">
        <v>240</v>
      </c>
      <c r="F397" s="30" t="s">
        <v>45</v>
      </c>
      <c r="G397" s="30" t="s">
        <v>246</v>
      </c>
      <c r="H397" s="30" t="s">
        <v>238</v>
      </c>
      <c r="I397" s="30">
        <v>51</v>
      </c>
      <c r="J397" s="30">
        <v>33.4</v>
      </c>
      <c r="K397" s="30">
        <v>1.53</v>
      </c>
    </row>
    <row r="398" spans="1:11">
      <c r="A398" s="43" t="s">
        <v>258</v>
      </c>
      <c r="B398" s="30">
        <v>51.1</v>
      </c>
      <c r="C398" s="30" t="s">
        <v>251</v>
      </c>
      <c r="D398" s="30" t="s">
        <v>144</v>
      </c>
      <c r="E398" s="30" t="s">
        <v>240</v>
      </c>
      <c r="F398" s="30" t="s">
        <v>45</v>
      </c>
      <c r="G398" s="30" t="s">
        <v>246</v>
      </c>
      <c r="H398" s="30" t="s">
        <v>238</v>
      </c>
      <c r="I398" s="30">
        <v>53.7</v>
      </c>
      <c r="J398" s="30">
        <v>33</v>
      </c>
      <c r="K398" s="30">
        <v>1.63</v>
      </c>
    </row>
    <row r="399" spans="1:11">
      <c r="A399" s="43" t="s">
        <v>257</v>
      </c>
      <c r="B399" s="30">
        <v>49.2</v>
      </c>
      <c r="C399" s="30" t="s">
        <v>251</v>
      </c>
      <c r="D399" s="30" t="s">
        <v>144</v>
      </c>
      <c r="E399" s="30" t="s">
        <v>240</v>
      </c>
      <c r="F399" s="30" t="s">
        <v>45</v>
      </c>
      <c r="G399" s="30" t="s">
        <v>246</v>
      </c>
      <c r="H399" s="30" t="s">
        <v>238</v>
      </c>
      <c r="I399" s="30">
        <v>52.3</v>
      </c>
      <c r="J399" s="30">
        <v>29.5</v>
      </c>
      <c r="K399" s="30">
        <v>1.77</v>
      </c>
    </row>
    <row r="400" spans="1:11">
      <c r="A400" s="43" t="s">
        <v>256</v>
      </c>
      <c r="B400" s="30">
        <v>47.2</v>
      </c>
      <c r="C400" s="30" t="s">
        <v>251</v>
      </c>
      <c r="D400" s="30" t="s">
        <v>144</v>
      </c>
      <c r="E400" s="30" t="s">
        <v>240</v>
      </c>
      <c r="F400" s="30" t="s">
        <v>45</v>
      </c>
      <c r="G400" s="30" t="s">
        <v>246</v>
      </c>
      <c r="H400" s="30" t="s">
        <v>238</v>
      </c>
      <c r="I400" s="30" t="s">
        <v>30</v>
      </c>
      <c r="J400" s="30" t="s">
        <v>30</v>
      </c>
      <c r="K400" s="30" t="s">
        <v>30</v>
      </c>
    </row>
    <row r="401" spans="1:11">
      <c r="A401" s="43" t="s">
        <v>255</v>
      </c>
      <c r="B401" s="30">
        <v>53.4</v>
      </c>
      <c r="C401" s="30" t="s">
        <v>251</v>
      </c>
      <c r="D401" s="30" t="s">
        <v>144</v>
      </c>
      <c r="E401" s="30" t="s">
        <v>240</v>
      </c>
      <c r="F401" s="30" t="s">
        <v>45</v>
      </c>
      <c r="G401" s="30" t="s">
        <v>246</v>
      </c>
      <c r="H401" s="30" t="s">
        <v>238</v>
      </c>
      <c r="I401" s="30">
        <v>50.1</v>
      </c>
      <c r="J401" s="30">
        <v>35.700000000000003</v>
      </c>
      <c r="K401" s="30">
        <v>1.4</v>
      </c>
    </row>
    <row r="402" spans="1:11">
      <c r="A402" s="43" t="s">
        <v>254</v>
      </c>
      <c r="B402" s="30">
        <v>45.8</v>
      </c>
      <c r="C402" s="30" t="s">
        <v>251</v>
      </c>
      <c r="D402" s="30" t="s">
        <v>144</v>
      </c>
      <c r="E402" s="30" t="s">
        <v>240</v>
      </c>
      <c r="F402" s="30" t="s">
        <v>45</v>
      </c>
      <c r="G402" s="30" t="s">
        <v>246</v>
      </c>
      <c r="H402" s="30" t="s">
        <v>238</v>
      </c>
      <c r="I402" s="30" t="s">
        <v>30</v>
      </c>
      <c r="J402" s="30" t="s">
        <v>30</v>
      </c>
      <c r="K402" s="30" t="s">
        <v>30</v>
      </c>
    </row>
    <row r="403" spans="1:11">
      <c r="A403" s="43" t="s">
        <v>253</v>
      </c>
      <c r="B403" s="30">
        <v>51.4</v>
      </c>
      <c r="C403" s="30" t="s">
        <v>251</v>
      </c>
      <c r="D403" s="30" t="s">
        <v>144</v>
      </c>
      <c r="E403" s="30" t="s">
        <v>240</v>
      </c>
      <c r="F403" s="30" t="s">
        <v>45</v>
      </c>
      <c r="G403" s="30" t="s">
        <v>246</v>
      </c>
      <c r="H403" s="30" t="s">
        <v>238</v>
      </c>
      <c r="I403" s="30">
        <v>49.6</v>
      </c>
      <c r="J403" s="30">
        <v>37</v>
      </c>
      <c r="K403" s="30">
        <v>1.34</v>
      </c>
    </row>
    <row r="404" spans="1:11">
      <c r="A404" s="43" t="s">
        <v>252</v>
      </c>
      <c r="B404" s="30">
        <v>46.3</v>
      </c>
      <c r="C404" s="30" t="s">
        <v>251</v>
      </c>
      <c r="D404" s="30" t="s">
        <v>144</v>
      </c>
      <c r="E404" s="30" t="s">
        <v>240</v>
      </c>
      <c r="F404" s="30" t="s">
        <v>45</v>
      </c>
      <c r="G404" s="30" t="s">
        <v>246</v>
      </c>
      <c r="H404" s="30" t="s">
        <v>238</v>
      </c>
      <c r="I404" s="30">
        <v>51.7</v>
      </c>
      <c r="J404" s="30">
        <v>32.799999999999997</v>
      </c>
      <c r="K404" s="30">
        <v>1.58</v>
      </c>
    </row>
    <row r="405" spans="1:11">
      <c r="A405" s="43" t="s">
        <v>250</v>
      </c>
      <c r="B405" s="30">
        <v>58</v>
      </c>
      <c r="C405" s="30" t="s">
        <v>135</v>
      </c>
      <c r="D405" s="30" t="s">
        <v>247</v>
      </c>
      <c r="E405" s="30" t="s">
        <v>240</v>
      </c>
      <c r="F405" s="30" t="s">
        <v>45</v>
      </c>
      <c r="G405" s="30" t="s">
        <v>246</v>
      </c>
      <c r="H405" s="30" t="s">
        <v>238</v>
      </c>
      <c r="I405" s="30" t="s">
        <v>30</v>
      </c>
      <c r="J405" s="30" t="s">
        <v>30</v>
      </c>
      <c r="K405" s="30" t="s">
        <v>30</v>
      </c>
    </row>
    <row r="406" spans="1:11">
      <c r="A406" s="43" t="s">
        <v>249</v>
      </c>
      <c r="B406" s="30">
        <v>58.9</v>
      </c>
      <c r="C406" s="30" t="s">
        <v>135</v>
      </c>
      <c r="D406" s="30" t="s">
        <v>247</v>
      </c>
      <c r="E406" s="30" t="s">
        <v>240</v>
      </c>
      <c r="F406" s="30" t="s">
        <v>45</v>
      </c>
      <c r="G406" s="30" t="s">
        <v>246</v>
      </c>
      <c r="H406" s="30" t="s">
        <v>238</v>
      </c>
      <c r="I406" s="30" t="s">
        <v>30</v>
      </c>
      <c r="J406" s="30" t="s">
        <v>30</v>
      </c>
      <c r="K406" s="30" t="s">
        <v>30</v>
      </c>
    </row>
    <row r="407" spans="1:11">
      <c r="A407" s="43" t="s">
        <v>248</v>
      </c>
      <c r="B407" s="30">
        <v>56</v>
      </c>
      <c r="C407" s="30" t="s">
        <v>135</v>
      </c>
      <c r="D407" s="30" t="s">
        <v>247</v>
      </c>
      <c r="E407" s="30" t="s">
        <v>240</v>
      </c>
      <c r="F407" s="30" t="s">
        <v>45</v>
      </c>
      <c r="G407" s="30" t="s">
        <v>246</v>
      </c>
      <c r="H407" s="30" t="s">
        <v>238</v>
      </c>
      <c r="I407" s="30">
        <v>55.3</v>
      </c>
      <c r="J407" s="30">
        <v>34.5</v>
      </c>
      <c r="K407" s="30">
        <v>1.6</v>
      </c>
    </row>
    <row r="408" spans="1:11">
      <c r="A408" s="43" t="s">
        <v>245</v>
      </c>
      <c r="B408" s="30">
        <v>61.7</v>
      </c>
      <c r="C408" s="30" t="s">
        <v>135</v>
      </c>
      <c r="D408" s="30" t="s">
        <v>241</v>
      </c>
      <c r="E408" s="30" t="s">
        <v>240</v>
      </c>
      <c r="F408" s="30" t="s">
        <v>45</v>
      </c>
      <c r="G408" s="30" t="s">
        <v>239</v>
      </c>
      <c r="H408" s="30" t="s">
        <v>238</v>
      </c>
      <c r="I408" s="31">
        <v>56</v>
      </c>
      <c r="J408" s="31">
        <v>30.5</v>
      </c>
      <c r="K408" s="44">
        <f>I408/J408</f>
        <v>1.8360655737704918</v>
      </c>
    </row>
    <row r="409" spans="1:11">
      <c r="A409" s="43" t="s">
        <v>244</v>
      </c>
      <c r="B409" s="30">
        <v>58</v>
      </c>
      <c r="C409" s="30" t="s">
        <v>135</v>
      </c>
      <c r="D409" s="30" t="s">
        <v>241</v>
      </c>
      <c r="E409" s="30" t="s">
        <v>240</v>
      </c>
      <c r="F409" s="30" t="s">
        <v>45</v>
      </c>
      <c r="G409" s="30" t="s">
        <v>239</v>
      </c>
      <c r="H409" s="30" t="s">
        <v>238</v>
      </c>
      <c r="I409" s="31">
        <v>53.4</v>
      </c>
      <c r="J409" s="31">
        <v>30.8</v>
      </c>
      <c r="K409" s="44">
        <f>I409/J409</f>
        <v>1.7337662337662336</v>
      </c>
    </row>
    <row r="410" spans="1:11">
      <c r="A410" s="43" t="s">
        <v>243</v>
      </c>
      <c r="B410" s="30">
        <v>57.2</v>
      </c>
      <c r="C410" s="30" t="s">
        <v>135</v>
      </c>
      <c r="D410" s="30" t="s">
        <v>241</v>
      </c>
      <c r="E410" s="30" t="s">
        <v>240</v>
      </c>
      <c r="F410" s="30" t="s">
        <v>45</v>
      </c>
      <c r="G410" s="30" t="s">
        <v>239</v>
      </c>
      <c r="H410" s="30" t="s">
        <v>238</v>
      </c>
      <c r="I410" s="31">
        <v>54.8</v>
      </c>
      <c r="J410" s="31">
        <v>31.5</v>
      </c>
      <c r="K410" s="44">
        <f>I410/J410</f>
        <v>1.7396825396825395</v>
      </c>
    </row>
    <row r="411" spans="1:11">
      <c r="A411" s="43" t="s">
        <v>242</v>
      </c>
      <c r="B411" s="30">
        <v>61</v>
      </c>
      <c r="C411" s="30" t="s">
        <v>135</v>
      </c>
      <c r="D411" s="30" t="s">
        <v>241</v>
      </c>
      <c r="E411" s="30" t="s">
        <v>240</v>
      </c>
      <c r="F411" s="30" t="s">
        <v>45</v>
      </c>
      <c r="G411" s="30" t="s">
        <v>239</v>
      </c>
      <c r="H411" s="30" t="s">
        <v>238</v>
      </c>
      <c r="I411" s="31">
        <v>55.5</v>
      </c>
      <c r="J411" s="31">
        <v>33</v>
      </c>
      <c r="K411" s="44">
        <f>I411/J411</f>
        <v>1.6818181818181819</v>
      </c>
    </row>
  </sheetData>
  <autoFilter ref="A1:K411" xr:uid="{51E2745B-25D8-9C46-897E-B5AE85FE466B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6ECC-6195-734B-A18E-65A1F8B8A499}">
  <dimension ref="A1:W7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8" sqref="Q8"/>
    </sheetView>
  </sheetViews>
  <sheetFormatPr baseColWidth="10" defaultRowHeight="16"/>
  <cols>
    <col min="1" max="1" width="9.83203125" style="30" customWidth="1"/>
    <col min="2" max="2" width="15.33203125" style="30" bestFit="1" customWidth="1"/>
    <col min="3" max="3" width="7" style="30" bestFit="1" customWidth="1"/>
    <col min="4" max="4" width="7.5" style="30" bestFit="1" customWidth="1"/>
    <col min="5" max="5" width="8.5" style="30" bestFit="1" customWidth="1"/>
    <col min="6" max="6" width="10.33203125" style="32" bestFit="1" customWidth="1"/>
    <col min="7" max="12" width="6.6640625" style="31" customWidth="1"/>
    <col min="13" max="16" width="8.33203125" style="30" customWidth="1"/>
    <col min="17" max="20" width="10.83203125" style="30"/>
    <col min="21" max="21" width="10.6640625" style="30" customWidth="1"/>
    <col min="22" max="16384" width="10.83203125" style="30"/>
  </cols>
  <sheetData>
    <row r="1" spans="1:23">
      <c r="A1" s="38" t="s">
        <v>0</v>
      </c>
      <c r="B1" s="38" t="s">
        <v>237</v>
      </c>
      <c r="C1" s="38" t="s">
        <v>236</v>
      </c>
      <c r="D1" s="38" t="s">
        <v>235</v>
      </c>
      <c r="E1" s="38" t="s">
        <v>4</v>
      </c>
      <c r="F1" s="42" t="s">
        <v>234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38" t="s">
        <v>233</v>
      </c>
      <c r="N1" s="38" t="s">
        <v>232</v>
      </c>
      <c r="O1" s="38" t="s">
        <v>14</v>
      </c>
      <c r="P1" s="38" t="s">
        <v>15</v>
      </c>
      <c r="Q1" s="38" t="s">
        <v>231</v>
      </c>
      <c r="R1" s="38" t="s">
        <v>17</v>
      </c>
      <c r="S1" s="38" t="s">
        <v>18</v>
      </c>
      <c r="T1" s="38" t="s">
        <v>19</v>
      </c>
      <c r="U1" s="33" t="s">
        <v>230</v>
      </c>
    </row>
    <row r="2" spans="1:23">
      <c r="A2" s="33" t="s">
        <v>229</v>
      </c>
      <c r="B2" s="33" t="s">
        <v>174</v>
      </c>
      <c r="C2" s="33" t="s">
        <v>144</v>
      </c>
      <c r="D2" s="33" t="s">
        <v>136</v>
      </c>
      <c r="E2" s="33" t="s">
        <v>164</v>
      </c>
      <c r="F2" s="40">
        <v>0.49580000000000002</v>
      </c>
      <c r="G2" s="39">
        <v>630.79999999999995</v>
      </c>
      <c r="H2" s="39">
        <v>628.5</v>
      </c>
      <c r="I2" s="39">
        <v>621.9</v>
      </c>
      <c r="J2" s="39">
        <v>635</v>
      </c>
      <c r="K2" s="39">
        <v>614.29999999999995</v>
      </c>
      <c r="L2" s="39">
        <v>634.79999999999995</v>
      </c>
      <c r="M2" s="33">
        <v>622</v>
      </c>
      <c r="N2" s="33">
        <v>633</v>
      </c>
      <c r="O2" s="35">
        <v>1.0800000000000001E-2</v>
      </c>
      <c r="P2" s="35">
        <v>4.7999999999999996E-3</v>
      </c>
      <c r="Q2" s="33">
        <v>1255</v>
      </c>
      <c r="R2" s="33">
        <v>58.5</v>
      </c>
      <c r="S2" s="33">
        <v>28.9</v>
      </c>
      <c r="T2" s="33">
        <v>2.02</v>
      </c>
      <c r="U2" s="33"/>
      <c r="W2" s="33"/>
    </row>
    <row r="3" spans="1:23">
      <c r="A3" s="33" t="s">
        <v>228</v>
      </c>
      <c r="B3" s="33" t="s">
        <v>174</v>
      </c>
      <c r="C3" s="33" t="s">
        <v>144</v>
      </c>
      <c r="D3" s="33" t="s">
        <v>136</v>
      </c>
      <c r="E3" s="33" t="s">
        <v>135</v>
      </c>
      <c r="F3" s="40">
        <v>0.50949999999999995</v>
      </c>
      <c r="G3" s="39">
        <v>676.6</v>
      </c>
      <c r="H3" s="39">
        <v>631.79999999999995</v>
      </c>
      <c r="I3" s="39">
        <v>623.4</v>
      </c>
      <c r="J3" s="39">
        <v>620.20000000000005</v>
      </c>
      <c r="K3" s="39">
        <v>674.2</v>
      </c>
      <c r="L3" s="39">
        <v>648.6</v>
      </c>
      <c r="M3" s="33">
        <v>658</v>
      </c>
      <c r="N3" s="33">
        <v>634</v>
      </c>
      <c r="O3" s="35">
        <v>3.73E-2</v>
      </c>
      <c r="P3" s="35">
        <v>1.84E-2</v>
      </c>
      <c r="Q3" s="33">
        <v>1292</v>
      </c>
      <c r="R3" s="33">
        <v>53.5</v>
      </c>
      <c r="S3" s="33">
        <v>31.5</v>
      </c>
      <c r="T3" s="33">
        <v>1.7</v>
      </c>
      <c r="U3" s="33"/>
      <c r="W3" s="33"/>
    </row>
    <row r="4" spans="1:23">
      <c r="A4" s="33" t="s">
        <v>227</v>
      </c>
      <c r="B4" s="33" t="s">
        <v>174</v>
      </c>
      <c r="C4" s="33" t="s">
        <v>144</v>
      </c>
      <c r="D4" s="33" t="s">
        <v>136</v>
      </c>
      <c r="E4" s="33" t="s">
        <v>135</v>
      </c>
      <c r="F4" s="40">
        <v>0.5292</v>
      </c>
      <c r="G4" s="39">
        <v>722.9</v>
      </c>
      <c r="H4" s="39">
        <v>637.6</v>
      </c>
      <c r="I4" s="39">
        <v>734.5</v>
      </c>
      <c r="J4" s="39">
        <v>649.1</v>
      </c>
      <c r="K4" s="39">
        <v>717.6</v>
      </c>
      <c r="L4" s="39">
        <v>647.9</v>
      </c>
      <c r="M4" s="33">
        <v>725</v>
      </c>
      <c r="N4" s="33">
        <v>645</v>
      </c>
      <c r="O4" s="35">
        <v>9.7000000000000003E-3</v>
      </c>
      <c r="P4" s="35">
        <v>8.0000000000000002E-3</v>
      </c>
      <c r="Q4" s="33">
        <v>1370</v>
      </c>
      <c r="R4" s="33">
        <v>62</v>
      </c>
      <c r="S4" s="33">
        <v>28</v>
      </c>
      <c r="T4" s="33">
        <v>2.21</v>
      </c>
      <c r="U4" s="33"/>
      <c r="W4" s="33"/>
    </row>
    <row r="5" spans="1:23">
      <c r="A5" s="33" t="s">
        <v>226</v>
      </c>
      <c r="B5" s="33" t="s">
        <v>174</v>
      </c>
      <c r="C5" s="33" t="s">
        <v>144</v>
      </c>
      <c r="D5" s="33" t="s">
        <v>136</v>
      </c>
      <c r="E5" s="33" t="s">
        <v>135</v>
      </c>
      <c r="F5" s="40">
        <v>0.52370000000000005</v>
      </c>
      <c r="G5" s="39">
        <v>641</v>
      </c>
      <c r="H5" s="39">
        <v>580.4</v>
      </c>
      <c r="I5" s="39">
        <v>644.79999999999995</v>
      </c>
      <c r="J5" s="39">
        <v>589</v>
      </c>
      <c r="K5" s="39"/>
      <c r="L5" s="39"/>
      <c r="M5" s="33">
        <v>643</v>
      </c>
      <c r="N5" s="33">
        <v>585</v>
      </c>
      <c r="O5" s="35">
        <v>3.0000000000000001E-3</v>
      </c>
      <c r="P5" s="35">
        <v>7.4000000000000003E-3</v>
      </c>
      <c r="Q5" s="33">
        <v>1228</v>
      </c>
      <c r="R5" s="33">
        <v>55</v>
      </c>
      <c r="S5" s="33">
        <v>29.6</v>
      </c>
      <c r="T5" s="33">
        <v>1.86</v>
      </c>
      <c r="U5" s="33"/>
      <c r="W5" s="33"/>
    </row>
    <row r="6" spans="1:23">
      <c r="A6" s="33" t="s">
        <v>225</v>
      </c>
      <c r="B6" s="33" t="s">
        <v>174</v>
      </c>
      <c r="C6" s="33" t="s">
        <v>144</v>
      </c>
      <c r="D6" s="33" t="s">
        <v>136</v>
      </c>
      <c r="E6" s="33" t="s">
        <v>135</v>
      </c>
      <c r="F6" s="40">
        <v>0.53420000000000001</v>
      </c>
      <c r="G6" s="39">
        <v>648.79999999999995</v>
      </c>
      <c r="H6" s="39">
        <v>571</v>
      </c>
      <c r="I6" s="39">
        <v>637</v>
      </c>
      <c r="J6" s="39">
        <v>536.20000000000005</v>
      </c>
      <c r="K6" s="39">
        <v>631.6</v>
      </c>
      <c r="L6" s="39">
        <v>564.4</v>
      </c>
      <c r="M6" s="33">
        <v>639</v>
      </c>
      <c r="N6" s="33">
        <v>557</v>
      </c>
      <c r="O6" s="35">
        <v>1.12E-2</v>
      </c>
      <c r="P6" s="35">
        <v>2.7099999999999999E-2</v>
      </c>
      <c r="Q6" s="33">
        <v>1196</v>
      </c>
      <c r="R6" s="33">
        <v>55.2</v>
      </c>
      <c r="S6" s="33">
        <v>30</v>
      </c>
      <c r="T6" s="33">
        <v>1.84</v>
      </c>
      <c r="U6" s="33"/>
      <c r="W6" s="33"/>
    </row>
    <row r="7" spans="1:23">
      <c r="A7" s="33" t="s">
        <v>224</v>
      </c>
      <c r="B7" s="33" t="s">
        <v>174</v>
      </c>
      <c r="C7" s="33" t="s">
        <v>144</v>
      </c>
      <c r="D7" s="33" t="s">
        <v>136</v>
      </c>
      <c r="E7" s="33" t="s">
        <v>135</v>
      </c>
      <c r="F7" s="40">
        <v>0.5131</v>
      </c>
      <c r="G7" s="39">
        <v>627.1</v>
      </c>
      <c r="H7" s="39">
        <v>595.4</v>
      </c>
      <c r="I7" s="39">
        <v>625.9</v>
      </c>
      <c r="J7" s="39">
        <v>593.4</v>
      </c>
      <c r="K7" s="39"/>
      <c r="L7" s="39"/>
      <c r="M7" s="33">
        <v>627</v>
      </c>
      <c r="N7" s="33">
        <v>594</v>
      </c>
      <c r="O7" s="35">
        <v>1E-3</v>
      </c>
      <c r="P7" s="35">
        <v>1.6999999999999999E-3</v>
      </c>
      <c r="Q7" s="33">
        <v>1221</v>
      </c>
      <c r="R7" s="33">
        <v>53.6</v>
      </c>
      <c r="S7" s="33">
        <v>32</v>
      </c>
      <c r="T7" s="33">
        <v>1.68</v>
      </c>
      <c r="U7" s="33"/>
      <c r="W7" s="33"/>
    </row>
    <row r="8" spans="1:23">
      <c r="A8" s="33" t="s">
        <v>223</v>
      </c>
      <c r="B8" s="33" t="s">
        <v>174</v>
      </c>
      <c r="C8" s="33" t="s">
        <v>144</v>
      </c>
      <c r="D8" s="33" t="s">
        <v>136</v>
      </c>
      <c r="E8" s="33" t="s">
        <v>135</v>
      </c>
      <c r="F8" s="40">
        <v>0.51590000000000003</v>
      </c>
      <c r="G8" s="39">
        <v>635.29999999999995</v>
      </c>
      <c r="H8" s="39">
        <v>610.70000000000005</v>
      </c>
      <c r="I8" s="39">
        <v>652.1</v>
      </c>
      <c r="J8" s="39">
        <v>606.70000000000005</v>
      </c>
      <c r="K8" s="39">
        <v>658</v>
      </c>
      <c r="L8" s="39">
        <v>608.29999999999995</v>
      </c>
      <c r="M8" s="33">
        <v>648</v>
      </c>
      <c r="N8" s="33">
        <v>609</v>
      </c>
      <c r="O8" s="35">
        <v>1.4800000000000001E-2</v>
      </c>
      <c r="P8" s="35">
        <v>2.7000000000000001E-3</v>
      </c>
      <c r="Q8" s="33">
        <v>1257</v>
      </c>
      <c r="R8" s="33">
        <v>59</v>
      </c>
      <c r="S8" s="33">
        <v>29</v>
      </c>
      <c r="T8" s="33">
        <v>2.0299999999999998</v>
      </c>
      <c r="U8" s="33"/>
      <c r="W8" s="33"/>
    </row>
    <row r="9" spans="1:23">
      <c r="A9" s="33" t="s">
        <v>222</v>
      </c>
      <c r="B9" s="33" t="s">
        <v>174</v>
      </c>
      <c r="C9" s="33" t="s">
        <v>144</v>
      </c>
      <c r="D9" s="33" t="s">
        <v>136</v>
      </c>
      <c r="E9" s="33" t="s">
        <v>164</v>
      </c>
      <c r="F9" s="40">
        <v>0.50029999999999997</v>
      </c>
      <c r="G9" s="39">
        <v>679.8</v>
      </c>
      <c r="H9" s="39">
        <v>688.2</v>
      </c>
      <c r="I9" s="39">
        <v>702.7</v>
      </c>
      <c r="J9" s="39">
        <v>691.9</v>
      </c>
      <c r="K9" s="39">
        <v>700.1</v>
      </c>
      <c r="L9" s="39">
        <v>699.6</v>
      </c>
      <c r="M9" s="33">
        <v>694</v>
      </c>
      <c r="N9" s="33">
        <v>693</v>
      </c>
      <c r="O9" s="35">
        <v>1.47E-2</v>
      </c>
      <c r="P9" s="35">
        <v>6.7999999999999996E-3</v>
      </c>
      <c r="Q9" s="33">
        <v>1387</v>
      </c>
      <c r="R9" s="33">
        <v>62</v>
      </c>
      <c r="S9" s="33">
        <v>30.5</v>
      </c>
      <c r="T9" s="33">
        <v>2.0299999999999998</v>
      </c>
      <c r="U9" s="38" t="s">
        <v>221</v>
      </c>
      <c r="W9" s="33"/>
    </row>
    <row r="10" spans="1:23">
      <c r="A10" s="33" t="s">
        <v>220</v>
      </c>
      <c r="B10" s="33" t="s">
        <v>174</v>
      </c>
      <c r="C10" s="33" t="s">
        <v>144</v>
      </c>
      <c r="D10" s="33" t="s">
        <v>136</v>
      </c>
      <c r="E10" s="33" t="s">
        <v>135</v>
      </c>
      <c r="F10" s="40">
        <v>0.51429999999999998</v>
      </c>
      <c r="G10" s="39">
        <v>655.5</v>
      </c>
      <c r="H10" s="39">
        <v>628.1</v>
      </c>
      <c r="I10" s="39">
        <v>668.1</v>
      </c>
      <c r="J10" s="39">
        <v>625.1</v>
      </c>
      <c r="K10" s="39">
        <v>683</v>
      </c>
      <c r="L10" s="39">
        <v>641.5</v>
      </c>
      <c r="M10" s="33">
        <v>669</v>
      </c>
      <c r="N10" s="33">
        <v>632</v>
      </c>
      <c r="O10" s="35">
        <v>1.6799999999999999E-2</v>
      </c>
      <c r="P10" s="35">
        <v>1.1299999999999999E-2</v>
      </c>
      <c r="Q10" s="33">
        <v>1300</v>
      </c>
      <c r="R10" s="33">
        <v>60</v>
      </c>
      <c r="S10" s="33">
        <v>29.7</v>
      </c>
      <c r="T10" s="33">
        <v>2.02</v>
      </c>
      <c r="U10" s="33"/>
      <c r="W10" s="33"/>
    </row>
    <row r="11" spans="1:23">
      <c r="A11" s="33" t="s">
        <v>219</v>
      </c>
      <c r="B11" s="33" t="s">
        <v>174</v>
      </c>
      <c r="C11" s="33" t="s">
        <v>144</v>
      </c>
      <c r="D11" s="33" t="s">
        <v>136</v>
      </c>
      <c r="E11" s="33" t="s">
        <v>135</v>
      </c>
      <c r="F11" s="40">
        <v>0.53959999999999997</v>
      </c>
      <c r="G11" s="39">
        <v>670.7</v>
      </c>
      <c r="H11" s="39">
        <v>586.79999999999995</v>
      </c>
      <c r="I11" s="39">
        <v>703.5</v>
      </c>
      <c r="J11" s="39">
        <v>585.79999999999995</v>
      </c>
      <c r="K11" s="39"/>
      <c r="L11" s="39"/>
      <c r="M11" s="33">
        <v>687</v>
      </c>
      <c r="N11" s="33">
        <v>586</v>
      </c>
      <c r="O11" s="35">
        <v>2.3900000000000001E-2</v>
      </c>
      <c r="P11" s="35">
        <v>8.9999999999999998E-4</v>
      </c>
      <c r="Q11" s="33">
        <v>1273</v>
      </c>
      <c r="R11" s="33">
        <v>55.35</v>
      </c>
      <c r="S11" s="33">
        <v>30.75</v>
      </c>
      <c r="T11" s="33">
        <v>1.8</v>
      </c>
      <c r="U11" s="33"/>
      <c r="W11" s="33"/>
    </row>
    <row r="12" spans="1:23">
      <c r="A12" s="33" t="s">
        <v>218</v>
      </c>
      <c r="B12" s="33" t="s">
        <v>174</v>
      </c>
      <c r="C12" s="33" t="s">
        <v>144</v>
      </c>
      <c r="D12" s="33" t="s">
        <v>136</v>
      </c>
      <c r="E12" s="33" t="s">
        <v>135</v>
      </c>
      <c r="F12" s="40">
        <v>0.53300000000000003</v>
      </c>
      <c r="G12" s="39">
        <v>631.9</v>
      </c>
      <c r="H12" s="39">
        <v>547.29999999999995</v>
      </c>
      <c r="I12" s="39">
        <v>595.9</v>
      </c>
      <c r="J12" s="39">
        <v>537.79999999999995</v>
      </c>
      <c r="K12" s="39">
        <v>629.1</v>
      </c>
      <c r="L12" s="39">
        <v>541.70000000000005</v>
      </c>
      <c r="M12" s="33">
        <v>619</v>
      </c>
      <c r="N12" s="33">
        <v>542</v>
      </c>
      <c r="O12" s="35">
        <v>2.64E-2</v>
      </c>
      <c r="P12" s="35">
        <v>7.1999999999999998E-3</v>
      </c>
      <c r="Q12" s="33">
        <v>1161</v>
      </c>
      <c r="R12" s="33">
        <v>49</v>
      </c>
      <c r="S12" s="33">
        <v>30</v>
      </c>
      <c r="T12" s="33">
        <v>1.63</v>
      </c>
      <c r="U12" s="33"/>
      <c r="W12" s="33"/>
    </row>
    <row r="13" spans="1:23">
      <c r="A13" s="33" t="s">
        <v>217</v>
      </c>
      <c r="B13" s="33" t="s">
        <v>174</v>
      </c>
      <c r="C13" s="33" t="s">
        <v>144</v>
      </c>
      <c r="D13" s="33" t="s">
        <v>136</v>
      </c>
      <c r="E13" s="33" t="s">
        <v>135</v>
      </c>
      <c r="F13" s="40">
        <v>0.53400000000000003</v>
      </c>
      <c r="G13" s="39">
        <v>666.3</v>
      </c>
      <c r="H13" s="39">
        <v>581.1</v>
      </c>
      <c r="I13" s="39">
        <v>685.8</v>
      </c>
      <c r="J13" s="39">
        <v>591.70000000000005</v>
      </c>
      <c r="K13" s="39">
        <v>672.7</v>
      </c>
      <c r="L13" s="39">
        <v>594.29999999999995</v>
      </c>
      <c r="M13" s="33">
        <v>675</v>
      </c>
      <c r="N13" s="33">
        <v>589</v>
      </c>
      <c r="O13" s="35">
        <v>1.2E-2</v>
      </c>
      <c r="P13" s="35">
        <v>9.7000000000000003E-3</v>
      </c>
      <c r="Q13" s="33">
        <v>1264</v>
      </c>
      <c r="R13" s="33">
        <v>59</v>
      </c>
      <c r="S13" s="33">
        <v>30.5</v>
      </c>
      <c r="T13" s="33">
        <v>1.93</v>
      </c>
      <c r="U13" s="33"/>
      <c r="W13" s="33"/>
    </row>
    <row r="14" spans="1:23">
      <c r="A14" s="33" t="s">
        <v>216</v>
      </c>
      <c r="B14" s="33" t="s">
        <v>174</v>
      </c>
      <c r="C14" s="33" t="s">
        <v>144</v>
      </c>
      <c r="D14" s="33" t="s">
        <v>136</v>
      </c>
      <c r="E14" s="33" t="s">
        <v>135</v>
      </c>
      <c r="F14" s="40">
        <v>0.55010000000000003</v>
      </c>
      <c r="G14" s="39">
        <v>701.1</v>
      </c>
      <c r="H14" s="39">
        <v>587.4</v>
      </c>
      <c r="I14" s="39">
        <v>720.5</v>
      </c>
      <c r="J14" s="39">
        <v>587.29999999999995</v>
      </c>
      <c r="K14" s="39">
        <v>727.5</v>
      </c>
      <c r="L14" s="39">
        <v>582.79999999999995</v>
      </c>
      <c r="M14" s="33">
        <v>716</v>
      </c>
      <c r="N14" s="33">
        <v>586</v>
      </c>
      <c r="O14" s="35">
        <v>1.5599999999999999E-2</v>
      </c>
      <c r="P14" s="35">
        <v>3.7000000000000002E-3</v>
      </c>
      <c r="Q14" s="33">
        <v>1302</v>
      </c>
      <c r="R14" s="33">
        <v>59</v>
      </c>
      <c r="S14" s="33">
        <v>30.5</v>
      </c>
      <c r="T14" s="33">
        <v>1.93</v>
      </c>
      <c r="U14" s="33"/>
      <c r="W14" s="33"/>
    </row>
    <row r="15" spans="1:23">
      <c r="A15" s="33" t="s">
        <v>215</v>
      </c>
      <c r="B15" s="33" t="s">
        <v>174</v>
      </c>
      <c r="C15" s="33" t="s">
        <v>144</v>
      </c>
      <c r="D15" s="33" t="s">
        <v>136</v>
      </c>
      <c r="E15" s="33" t="s">
        <v>135</v>
      </c>
      <c r="F15" s="40">
        <v>0.50349999999999995</v>
      </c>
      <c r="G15" s="39">
        <v>626</v>
      </c>
      <c r="H15" s="39">
        <v>628.70000000000005</v>
      </c>
      <c r="I15" s="39">
        <v>645</v>
      </c>
      <c r="J15" s="39">
        <v>631.70000000000005</v>
      </c>
      <c r="K15" s="39">
        <v>641.79999999999995</v>
      </c>
      <c r="L15" s="39">
        <v>625.5</v>
      </c>
      <c r="M15" s="33">
        <v>638</v>
      </c>
      <c r="N15" s="33">
        <v>629</v>
      </c>
      <c r="O15" s="35">
        <v>1.2999999999999999E-2</v>
      </c>
      <c r="P15" s="35">
        <v>4.0000000000000001E-3</v>
      </c>
      <c r="Q15" s="33">
        <v>1266</v>
      </c>
      <c r="R15" s="33">
        <v>51</v>
      </c>
      <c r="S15" s="33">
        <v>31</v>
      </c>
      <c r="T15" s="33">
        <v>1.65</v>
      </c>
      <c r="U15" s="33"/>
      <c r="W15" s="33"/>
    </row>
    <row r="16" spans="1:23">
      <c r="A16" s="33" t="s">
        <v>214</v>
      </c>
      <c r="B16" s="33" t="s">
        <v>174</v>
      </c>
      <c r="C16" s="33" t="s">
        <v>144</v>
      </c>
      <c r="D16" s="33" t="s">
        <v>136</v>
      </c>
      <c r="E16" s="33" t="s">
        <v>164</v>
      </c>
      <c r="F16" s="40">
        <v>0.47370000000000001</v>
      </c>
      <c r="G16" s="39">
        <v>570.6</v>
      </c>
      <c r="H16" s="39">
        <v>623.79999999999995</v>
      </c>
      <c r="I16" s="39">
        <v>570.6</v>
      </c>
      <c r="J16" s="39">
        <v>635.4</v>
      </c>
      <c r="K16" s="39">
        <v>566.79999999999995</v>
      </c>
      <c r="L16" s="39">
        <v>638.70000000000005</v>
      </c>
      <c r="M16" s="33">
        <v>569</v>
      </c>
      <c r="N16" s="33">
        <v>633</v>
      </c>
      <c r="O16" s="35">
        <v>3.0999999999999999E-3</v>
      </c>
      <c r="P16" s="35">
        <v>1.01E-2</v>
      </c>
      <c r="Q16" s="33">
        <v>1202</v>
      </c>
      <c r="R16" s="33">
        <v>54</v>
      </c>
      <c r="S16" s="33">
        <v>29.5</v>
      </c>
      <c r="T16" s="33">
        <v>1.83</v>
      </c>
      <c r="U16" s="33"/>
      <c r="W16" s="33"/>
    </row>
    <row r="17" spans="1:23">
      <c r="A17" s="33" t="s">
        <v>213</v>
      </c>
      <c r="B17" s="33" t="s">
        <v>174</v>
      </c>
      <c r="C17" s="33" t="s">
        <v>144</v>
      </c>
      <c r="D17" s="33" t="s">
        <v>136</v>
      </c>
      <c r="E17" s="33" t="s">
        <v>135</v>
      </c>
      <c r="F17" s="40">
        <v>0.51849999999999996</v>
      </c>
      <c r="G17" s="39">
        <v>704.7</v>
      </c>
      <c r="H17" s="39">
        <v>642.9</v>
      </c>
      <c r="I17" s="39">
        <v>696.6</v>
      </c>
      <c r="J17" s="39">
        <v>649.29999999999995</v>
      </c>
      <c r="K17" s="39">
        <v>694</v>
      </c>
      <c r="L17" s="39">
        <v>653.29999999999995</v>
      </c>
      <c r="M17" s="33">
        <v>698</v>
      </c>
      <c r="N17" s="33">
        <v>649</v>
      </c>
      <c r="O17" s="35">
        <v>6.4999999999999997E-3</v>
      </c>
      <c r="P17" s="35">
        <v>6.6E-3</v>
      </c>
      <c r="Q17" s="33">
        <v>1347</v>
      </c>
      <c r="R17" s="33">
        <v>52</v>
      </c>
      <c r="S17" s="33">
        <v>35</v>
      </c>
      <c r="T17" s="33">
        <v>1.49</v>
      </c>
      <c r="U17" s="33"/>
      <c r="W17" s="33"/>
    </row>
    <row r="18" spans="1:23">
      <c r="A18" s="33" t="s">
        <v>212</v>
      </c>
      <c r="B18" s="33" t="s">
        <v>174</v>
      </c>
      <c r="C18" s="33" t="s">
        <v>144</v>
      </c>
      <c r="D18" s="33" t="s">
        <v>136</v>
      </c>
      <c r="E18" s="33" t="s">
        <v>135</v>
      </c>
      <c r="F18" s="40">
        <v>0.54510000000000003</v>
      </c>
      <c r="G18" s="39">
        <v>690.5</v>
      </c>
      <c r="H18" s="39">
        <v>577.6</v>
      </c>
      <c r="I18" s="39">
        <v>678.5</v>
      </c>
      <c r="J18" s="39">
        <v>569.29999999999995</v>
      </c>
      <c r="K18" s="39">
        <v>678.2</v>
      </c>
      <c r="L18" s="39">
        <v>561.79999999999995</v>
      </c>
      <c r="M18" s="33">
        <v>682</v>
      </c>
      <c r="N18" s="33">
        <v>570</v>
      </c>
      <c r="O18" s="35">
        <v>8.3999999999999995E-3</v>
      </c>
      <c r="P18" s="35">
        <v>1.1299999999999999E-2</v>
      </c>
      <c r="Q18" s="33">
        <v>1252</v>
      </c>
      <c r="R18" s="33">
        <v>57</v>
      </c>
      <c r="S18" s="33">
        <v>29.7</v>
      </c>
      <c r="T18" s="33">
        <v>1.92</v>
      </c>
      <c r="U18" s="33"/>
      <c r="W18" s="33"/>
    </row>
    <row r="19" spans="1:23">
      <c r="A19" s="33" t="s">
        <v>211</v>
      </c>
      <c r="B19" s="33" t="s">
        <v>174</v>
      </c>
      <c r="C19" s="33" t="s">
        <v>144</v>
      </c>
      <c r="D19" s="33" t="s">
        <v>136</v>
      </c>
      <c r="E19" s="33" t="s">
        <v>164</v>
      </c>
      <c r="F19" s="40">
        <v>0.499</v>
      </c>
      <c r="G19" s="39">
        <v>643.9</v>
      </c>
      <c r="H19" s="39">
        <v>658.6</v>
      </c>
      <c r="I19" s="39">
        <v>676.6</v>
      </c>
      <c r="J19" s="39">
        <v>662.5</v>
      </c>
      <c r="K19" s="39">
        <v>650.9</v>
      </c>
      <c r="L19" s="39">
        <v>658.4</v>
      </c>
      <c r="M19" s="33">
        <v>657</v>
      </c>
      <c r="N19" s="33">
        <v>660</v>
      </c>
      <c r="O19" s="35">
        <v>2.1399999999999999E-2</v>
      </c>
      <c r="P19" s="35">
        <v>2.8999999999999998E-3</v>
      </c>
      <c r="Q19" s="33">
        <v>1317</v>
      </c>
      <c r="R19" s="33">
        <v>55</v>
      </c>
      <c r="S19" s="33">
        <v>32</v>
      </c>
      <c r="T19" s="33">
        <v>1.72</v>
      </c>
      <c r="U19" s="33"/>
      <c r="W19" s="33"/>
    </row>
    <row r="20" spans="1:23">
      <c r="A20" s="33" t="s">
        <v>210</v>
      </c>
      <c r="B20" s="33" t="s">
        <v>174</v>
      </c>
      <c r="C20" s="33" t="s">
        <v>144</v>
      </c>
      <c r="D20" s="33" t="s">
        <v>136</v>
      </c>
      <c r="E20" s="33" t="s">
        <v>135</v>
      </c>
      <c r="F20" s="40">
        <v>0.53220000000000001</v>
      </c>
      <c r="G20" s="39">
        <v>652.70000000000005</v>
      </c>
      <c r="H20" s="39">
        <v>592.4</v>
      </c>
      <c r="I20" s="39">
        <v>679.6</v>
      </c>
      <c r="J20" s="39">
        <v>582.79999999999995</v>
      </c>
      <c r="K20" s="39">
        <v>656.3</v>
      </c>
      <c r="L20" s="39">
        <v>572.79999999999995</v>
      </c>
      <c r="M20" s="33">
        <v>663</v>
      </c>
      <c r="N20" s="33">
        <v>583</v>
      </c>
      <c r="O20" s="35">
        <v>1.7999999999999999E-2</v>
      </c>
      <c r="P20" s="35">
        <v>1.37E-2</v>
      </c>
      <c r="Q20" s="33">
        <v>1246</v>
      </c>
      <c r="R20" s="33">
        <v>53</v>
      </c>
      <c r="S20" s="33">
        <v>30</v>
      </c>
      <c r="T20" s="33">
        <v>1.77</v>
      </c>
      <c r="U20" s="33"/>
      <c r="W20" s="33"/>
    </row>
    <row r="21" spans="1:23">
      <c r="A21" s="33" t="s">
        <v>209</v>
      </c>
      <c r="B21" s="33" t="s">
        <v>174</v>
      </c>
      <c r="C21" s="33" t="s">
        <v>144</v>
      </c>
      <c r="D21" s="33" t="s">
        <v>136</v>
      </c>
      <c r="E21" s="33" t="s">
        <v>135</v>
      </c>
      <c r="F21" s="40">
        <v>0.54300000000000004</v>
      </c>
      <c r="G21" s="39">
        <v>692.2</v>
      </c>
      <c r="H21" s="39">
        <v>583.6</v>
      </c>
      <c r="I21" s="39">
        <v>688.4</v>
      </c>
      <c r="J21" s="39">
        <v>574.79999999999995</v>
      </c>
      <c r="K21" s="39">
        <v>680.7</v>
      </c>
      <c r="L21" s="39">
        <v>576.4</v>
      </c>
      <c r="M21" s="33">
        <v>687</v>
      </c>
      <c r="N21" s="33">
        <v>578</v>
      </c>
      <c r="O21" s="35">
        <v>7.0000000000000001E-3</v>
      </c>
      <c r="P21" s="35">
        <v>6.6E-3</v>
      </c>
      <c r="Q21" s="33">
        <v>1265</v>
      </c>
      <c r="R21" s="33">
        <v>52</v>
      </c>
      <c r="S21" s="33">
        <v>33</v>
      </c>
      <c r="T21" s="33">
        <v>1.58</v>
      </c>
      <c r="U21" s="33"/>
      <c r="W21" s="33"/>
    </row>
    <row r="22" spans="1:23">
      <c r="A22" s="33" t="s">
        <v>208</v>
      </c>
      <c r="B22" s="33" t="s">
        <v>174</v>
      </c>
      <c r="C22" s="33" t="s">
        <v>144</v>
      </c>
      <c r="D22" s="33" t="s">
        <v>136</v>
      </c>
      <c r="E22" s="33" t="s">
        <v>135</v>
      </c>
      <c r="F22" s="40">
        <v>0.53759999999999997</v>
      </c>
      <c r="G22" s="39">
        <v>633.9</v>
      </c>
      <c r="H22" s="39">
        <v>562.70000000000005</v>
      </c>
      <c r="I22" s="39">
        <v>662.9</v>
      </c>
      <c r="J22" s="39">
        <v>559.5</v>
      </c>
      <c r="K22" s="39">
        <v>669.8</v>
      </c>
      <c r="L22" s="39">
        <v>569</v>
      </c>
      <c r="M22" s="33">
        <v>656</v>
      </c>
      <c r="N22" s="33">
        <v>564</v>
      </c>
      <c r="O22" s="35">
        <v>2.3699999999999999E-2</v>
      </c>
      <c r="P22" s="35">
        <v>7.0000000000000001E-3</v>
      </c>
      <c r="Q22" s="33">
        <v>1219</v>
      </c>
      <c r="R22" s="33">
        <v>54</v>
      </c>
      <c r="S22" s="33">
        <v>32</v>
      </c>
      <c r="T22" s="33">
        <v>1.69</v>
      </c>
      <c r="U22" s="33"/>
      <c r="W22" s="33"/>
    </row>
    <row r="23" spans="1:23">
      <c r="A23" s="33" t="s">
        <v>207</v>
      </c>
      <c r="B23" s="33" t="s">
        <v>174</v>
      </c>
      <c r="C23" s="33" t="s">
        <v>144</v>
      </c>
      <c r="D23" s="33" t="s">
        <v>136</v>
      </c>
      <c r="E23" s="33" t="s">
        <v>164</v>
      </c>
      <c r="F23" s="40">
        <v>0.5282</v>
      </c>
      <c r="G23" s="39">
        <v>617.79999999999995</v>
      </c>
      <c r="H23" s="39">
        <v>540.9</v>
      </c>
      <c r="I23" s="39">
        <v>608.29999999999995</v>
      </c>
      <c r="J23" s="39">
        <v>550.9</v>
      </c>
      <c r="K23" s="39">
        <v>609</v>
      </c>
      <c r="L23" s="39">
        <v>547.4</v>
      </c>
      <c r="M23" s="33">
        <v>612</v>
      </c>
      <c r="N23" s="33">
        <v>546</v>
      </c>
      <c r="O23" s="35">
        <v>7.1000000000000004E-3</v>
      </c>
      <c r="P23" s="35">
        <v>7.6E-3</v>
      </c>
      <c r="Q23" s="33">
        <v>1158</v>
      </c>
      <c r="R23" s="33">
        <v>50.8</v>
      </c>
      <c r="S23" s="33">
        <v>31.8</v>
      </c>
      <c r="T23" s="33">
        <v>1.6</v>
      </c>
      <c r="U23" s="33"/>
      <c r="W23" s="33"/>
    </row>
    <row r="24" spans="1:23">
      <c r="A24" s="33" t="s">
        <v>206</v>
      </c>
      <c r="B24" s="33" t="s">
        <v>174</v>
      </c>
      <c r="C24" s="33" t="s">
        <v>144</v>
      </c>
      <c r="D24" s="33" t="s">
        <v>136</v>
      </c>
      <c r="E24" s="33" t="s">
        <v>135</v>
      </c>
      <c r="F24" s="40">
        <v>0.52429999999999999</v>
      </c>
      <c r="G24" s="39">
        <v>620.1</v>
      </c>
      <c r="H24" s="39">
        <v>556.70000000000005</v>
      </c>
      <c r="I24" s="39">
        <v>620.20000000000005</v>
      </c>
      <c r="J24" s="39">
        <v>551.70000000000005</v>
      </c>
      <c r="K24" s="39">
        <v>608.9</v>
      </c>
      <c r="L24" s="39">
        <v>569.29999999999995</v>
      </c>
      <c r="M24" s="33">
        <v>616</v>
      </c>
      <c r="N24" s="33">
        <v>559</v>
      </c>
      <c r="O24" s="35">
        <v>8.6E-3</v>
      </c>
      <c r="P24" s="35">
        <v>1.32E-2</v>
      </c>
      <c r="Q24" s="33">
        <v>1176</v>
      </c>
      <c r="R24" s="33">
        <v>53</v>
      </c>
      <c r="S24" s="33">
        <v>31</v>
      </c>
      <c r="T24" s="33">
        <v>1.71</v>
      </c>
      <c r="U24" s="33"/>
      <c r="W24" s="33"/>
    </row>
    <row r="25" spans="1:23">
      <c r="A25" s="33" t="s">
        <v>205</v>
      </c>
      <c r="B25" s="33" t="s">
        <v>174</v>
      </c>
      <c r="C25" s="33" t="s">
        <v>144</v>
      </c>
      <c r="D25" s="33" t="s">
        <v>136</v>
      </c>
      <c r="E25" s="33" t="s">
        <v>164</v>
      </c>
      <c r="F25" s="40">
        <v>0.4723</v>
      </c>
      <c r="G25" s="39">
        <v>589.6</v>
      </c>
      <c r="H25" s="39">
        <v>640</v>
      </c>
      <c r="I25" s="39">
        <v>569.20000000000005</v>
      </c>
      <c r="J25" s="39">
        <v>654.79999999999995</v>
      </c>
      <c r="K25" s="39"/>
      <c r="L25" s="39"/>
      <c r="M25" s="33">
        <v>579</v>
      </c>
      <c r="N25" s="33">
        <v>647</v>
      </c>
      <c r="O25" s="35">
        <v>1.7600000000000001E-2</v>
      </c>
      <c r="P25" s="35">
        <v>1.14E-2</v>
      </c>
      <c r="Q25" s="33">
        <v>1227</v>
      </c>
      <c r="R25" s="33">
        <v>52.7</v>
      </c>
      <c r="S25" s="33">
        <v>30</v>
      </c>
      <c r="T25" s="33">
        <v>1.76</v>
      </c>
      <c r="U25" s="33" t="s">
        <v>204</v>
      </c>
      <c r="W25" s="33"/>
    </row>
    <row r="26" spans="1:23">
      <c r="A26" s="33" t="s">
        <v>203</v>
      </c>
      <c r="B26" s="33" t="s">
        <v>174</v>
      </c>
      <c r="C26" s="33" t="s">
        <v>144</v>
      </c>
      <c r="D26" s="33" t="s">
        <v>136</v>
      </c>
      <c r="E26" s="33" t="s">
        <v>135</v>
      </c>
      <c r="F26" s="40">
        <v>0.53080000000000005</v>
      </c>
      <c r="G26" s="39">
        <v>701.9</v>
      </c>
      <c r="H26" s="39">
        <v>614.70000000000005</v>
      </c>
      <c r="I26" s="39">
        <v>687.8</v>
      </c>
      <c r="J26" s="39">
        <v>613.9</v>
      </c>
      <c r="K26" s="39"/>
      <c r="L26" s="39"/>
      <c r="M26" s="33">
        <v>695</v>
      </c>
      <c r="N26" s="33">
        <v>614</v>
      </c>
      <c r="O26" s="35">
        <v>1.01E-2</v>
      </c>
      <c r="P26" s="35">
        <v>6.9999999999999999E-4</v>
      </c>
      <c r="Q26" s="33">
        <v>1309</v>
      </c>
      <c r="R26" s="33">
        <v>52</v>
      </c>
      <c r="S26" s="33">
        <v>32</v>
      </c>
      <c r="T26" s="33">
        <v>1.63</v>
      </c>
      <c r="U26" s="33"/>
      <c r="W26" s="33"/>
    </row>
    <row r="27" spans="1:23">
      <c r="A27" s="33" t="s">
        <v>202</v>
      </c>
      <c r="B27" s="33" t="s">
        <v>174</v>
      </c>
      <c r="C27" s="33" t="s">
        <v>144</v>
      </c>
      <c r="D27" s="33" t="s">
        <v>136</v>
      </c>
      <c r="E27" s="33" t="s">
        <v>135</v>
      </c>
      <c r="F27" s="40">
        <v>0.51829999999999998</v>
      </c>
      <c r="G27" s="39">
        <v>573.9</v>
      </c>
      <c r="H27" s="39">
        <v>551.79999999999995</v>
      </c>
      <c r="I27" s="39">
        <v>595.79999999999995</v>
      </c>
      <c r="J27" s="39">
        <v>546.6</v>
      </c>
      <c r="K27" s="39">
        <v>596</v>
      </c>
      <c r="L27" s="39">
        <v>542.70000000000005</v>
      </c>
      <c r="M27" s="33">
        <v>589</v>
      </c>
      <c r="N27" s="33">
        <v>547</v>
      </c>
      <c r="O27" s="35">
        <v>1.7600000000000001E-2</v>
      </c>
      <c r="P27" s="35">
        <v>6.7999999999999996E-3</v>
      </c>
      <c r="Q27" s="33">
        <v>1136</v>
      </c>
      <c r="R27" s="33">
        <v>53</v>
      </c>
      <c r="S27" s="33">
        <v>29.5</v>
      </c>
      <c r="T27" s="33">
        <v>1.8</v>
      </c>
      <c r="U27" s="33"/>
      <c r="W27" s="33"/>
    </row>
    <row r="28" spans="1:23">
      <c r="A28" s="33" t="s">
        <v>201</v>
      </c>
      <c r="B28" s="33" t="s">
        <v>174</v>
      </c>
      <c r="C28" s="33" t="s">
        <v>144</v>
      </c>
      <c r="D28" s="33" t="s">
        <v>136</v>
      </c>
      <c r="E28" s="33" t="s">
        <v>135</v>
      </c>
      <c r="F28" s="40">
        <v>0.54600000000000004</v>
      </c>
      <c r="G28" s="39">
        <v>675.9</v>
      </c>
      <c r="H28" s="39">
        <v>554.1</v>
      </c>
      <c r="I28" s="39">
        <v>692.4</v>
      </c>
      <c r="J28" s="39">
        <v>583.79999999999995</v>
      </c>
      <c r="K28" s="39"/>
      <c r="L28" s="39"/>
      <c r="M28" s="33">
        <v>684</v>
      </c>
      <c r="N28" s="33">
        <v>569</v>
      </c>
      <c r="O28" s="35">
        <v>1.21E-2</v>
      </c>
      <c r="P28" s="35">
        <v>2.6100000000000002E-2</v>
      </c>
      <c r="Q28" s="33">
        <v>1253</v>
      </c>
      <c r="R28" s="33">
        <v>57.5</v>
      </c>
      <c r="S28" s="33">
        <v>28</v>
      </c>
      <c r="T28" s="33">
        <v>2.0499999999999998</v>
      </c>
      <c r="U28" s="33"/>
      <c r="W28" s="33"/>
    </row>
    <row r="29" spans="1:23">
      <c r="A29" s="33" t="s">
        <v>200</v>
      </c>
      <c r="B29" s="33" t="s">
        <v>174</v>
      </c>
      <c r="C29" s="33" t="s">
        <v>144</v>
      </c>
      <c r="D29" s="33" t="s">
        <v>136</v>
      </c>
      <c r="E29" s="33" t="s">
        <v>135</v>
      </c>
      <c r="F29" s="40">
        <v>0.52969999999999995</v>
      </c>
      <c r="G29" s="39">
        <v>657.9</v>
      </c>
      <c r="H29" s="39">
        <v>580.70000000000005</v>
      </c>
      <c r="I29" s="39">
        <v>651</v>
      </c>
      <c r="J29" s="39">
        <v>585.79999999999995</v>
      </c>
      <c r="K29" s="39">
        <v>658.1</v>
      </c>
      <c r="L29" s="39">
        <v>580</v>
      </c>
      <c r="M29" s="33">
        <v>656</v>
      </c>
      <c r="N29" s="33">
        <v>582</v>
      </c>
      <c r="O29" s="35">
        <v>5.0000000000000001E-3</v>
      </c>
      <c r="P29" s="35">
        <v>4.4000000000000003E-3</v>
      </c>
      <c r="Q29" s="33">
        <v>1238</v>
      </c>
      <c r="R29" s="33">
        <v>58</v>
      </c>
      <c r="S29" s="33">
        <v>30.6</v>
      </c>
      <c r="T29" s="33">
        <v>1.9</v>
      </c>
      <c r="U29" s="33" t="s">
        <v>199</v>
      </c>
    </row>
    <row r="30" spans="1:23">
      <c r="A30" s="33" t="s">
        <v>198</v>
      </c>
      <c r="B30" s="33" t="s">
        <v>174</v>
      </c>
      <c r="C30" s="33" t="s">
        <v>144</v>
      </c>
      <c r="D30" s="33" t="s">
        <v>136</v>
      </c>
      <c r="E30" s="33" t="s">
        <v>135</v>
      </c>
      <c r="F30" s="40">
        <v>0.50839999999999996</v>
      </c>
      <c r="G30" s="39">
        <v>636.6</v>
      </c>
      <c r="H30" s="39">
        <v>611.6</v>
      </c>
      <c r="I30" s="39">
        <v>629.1</v>
      </c>
      <c r="J30" s="39">
        <v>606.29999999999995</v>
      </c>
      <c r="K30" s="39">
        <v>633.4</v>
      </c>
      <c r="L30" s="39">
        <v>618.79999999999995</v>
      </c>
      <c r="M30" s="33">
        <v>633</v>
      </c>
      <c r="N30" s="33">
        <v>612</v>
      </c>
      <c r="O30" s="35">
        <v>4.8999999999999998E-3</v>
      </c>
      <c r="P30" s="35">
        <v>8.3999999999999995E-3</v>
      </c>
      <c r="Q30" s="33">
        <v>1245</v>
      </c>
      <c r="R30" s="33">
        <v>56.5</v>
      </c>
      <c r="S30" s="33">
        <v>30.5</v>
      </c>
      <c r="T30" s="33">
        <v>1.85</v>
      </c>
      <c r="U30" s="33" t="s">
        <v>197</v>
      </c>
    </row>
    <row r="31" spans="1:23">
      <c r="A31" s="33" t="s">
        <v>196</v>
      </c>
      <c r="B31" s="33" t="s">
        <v>174</v>
      </c>
      <c r="C31" s="33" t="s">
        <v>144</v>
      </c>
      <c r="D31" s="33" t="s">
        <v>136</v>
      </c>
      <c r="E31" s="33" t="s">
        <v>135</v>
      </c>
      <c r="F31" s="40">
        <v>0.52910000000000001</v>
      </c>
      <c r="G31" s="39">
        <v>671.2</v>
      </c>
      <c r="H31" s="39">
        <v>607.20000000000005</v>
      </c>
      <c r="I31" s="39">
        <v>682.9</v>
      </c>
      <c r="J31" s="39">
        <v>608.5</v>
      </c>
      <c r="K31" s="39">
        <v>695.8</v>
      </c>
      <c r="L31" s="39">
        <v>608.4</v>
      </c>
      <c r="M31" s="33">
        <v>683</v>
      </c>
      <c r="N31" s="33">
        <v>608</v>
      </c>
      <c r="O31" s="35">
        <v>1.47E-2</v>
      </c>
      <c r="P31" s="35">
        <v>1E-3</v>
      </c>
      <c r="Q31" s="33">
        <v>1291</v>
      </c>
      <c r="R31" s="33">
        <v>56</v>
      </c>
      <c r="S31" s="33">
        <v>30</v>
      </c>
      <c r="T31" s="33">
        <v>1.87</v>
      </c>
      <c r="U31" s="33"/>
      <c r="W31" s="33"/>
    </row>
    <row r="32" spans="1:23">
      <c r="A32" s="33" t="s">
        <v>195</v>
      </c>
      <c r="B32" s="33" t="s">
        <v>174</v>
      </c>
      <c r="C32" s="33" t="s">
        <v>144</v>
      </c>
      <c r="D32" s="33" t="s">
        <v>136</v>
      </c>
      <c r="E32" s="33" t="s">
        <v>164</v>
      </c>
      <c r="F32" s="40">
        <v>0.54649999999999999</v>
      </c>
      <c r="G32" s="39">
        <v>682.4</v>
      </c>
      <c r="H32" s="39">
        <v>593</v>
      </c>
      <c r="I32" s="39">
        <v>699.9</v>
      </c>
      <c r="J32" s="39">
        <v>570.79999999999995</v>
      </c>
      <c r="K32" s="39">
        <v>714.1</v>
      </c>
      <c r="L32" s="39">
        <v>576</v>
      </c>
      <c r="M32" s="33">
        <v>699</v>
      </c>
      <c r="N32" s="33">
        <v>580</v>
      </c>
      <c r="O32" s="35">
        <v>1.8599999999999998E-2</v>
      </c>
      <c r="P32" s="35">
        <v>1.6299999999999999E-2</v>
      </c>
      <c r="Q32" s="33">
        <v>1279</v>
      </c>
      <c r="R32" s="33">
        <v>53</v>
      </c>
      <c r="S32" s="33">
        <v>31</v>
      </c>
      <c r="T32" s="33">
        <v>1.71</v>
      </c>
      <c r="U32" s="33"/>
      <c r="W32" s="33"/>
    </row>
    <row r="33" spans="1:23">
      <c r="A33" s="33" t="s">
        <v>194</v>
      </c>
      <c r="B33" s="33" t="s">
        <v>174</v>
      </c>
      <c r="C33" s="33" t="s">
        <v>144</v>
      </c>
      <c r="D33" s="33" t="s">
        <v>136</v>
      </c>
      <c r="E33" s="33" t="s">
        <v>164</v>
      </c>
      <c r="F33" s="40">
        <v>0.50290000000000001</v>
      </c>
      <c r="G33" s="39">
        <v>626.70000000000005</v>
      </c>
      <c r="H33" s="39">
        <v>629.29999999999995</v>
      </c>
      <c r="I33" s="39">
        <v>627.1</v>
      </c>
      <c r="J33" s="39">
        <v>622.4</v>
      </c>
      <c r="K33" s="39">
        <v>649.4</v>
      </c>
      <c r="L33" s="39">
        <v>629.9</v>
      </c>
      <c r="M33" s="33">
        <v>634</v>
      </c>
      <c r="N33" s="33">
        <v>627</v>
      </c>
      <c r="O33" s="35">
        <v>1.67E-2</v>
      </c>
      <c r="P33" s="35">
        <v>5.4000000000000003E-3</v>
      </c>
      <c r="Q33" s="33">
        <v>1262</v>
      </c>
      <c r="R33" s="33">
        <v>57</v>
      </c>
      <c r="S33" s="33">
        <v>30.5</v>
      </c>
      <c r="T33" s="33">
        <v>1.87</v>
      </c>
      <c r="U33" s="33"/>
      <c r="W33" s="33"/>
    </row>
    <row r="34" spans="1:23">
      <c r="A34" s="33" t="s">
        <v>193</v>
      </c>
      <c r="B34" s="33" t="s">
        <v>174</v>
      </c>
      <c r="C34" s="33" t="s">
        <v>144</v>
      </c>
      <c r="D34" s="33" t="s">
        <v>136</v>
      </c>
      <c r="E34" s="33" t="s">
        <v>164</v>
      </c>
      <c r="F34" s="40">
        <v>0.49280000000000002</v>
      </c>
      <c r="G34" s="39">
        <v>626.1</v>
      </c>
      <c r="H34" s="39">
        <v>643.70000000000005</v>
      </c>
      <c r="I34" s="39">
        <v>609</v>
      </c>
      <c r="J34" s="39">
        <v>635.4</v>
      </c>
      <c r="K34" s="39">
        <v>623.1</v>
      </c>
      <c r="L34" s="39">
        <v>633.29999999999995</v>
      </c>
      <c r="M34" s="33">
        <v>619</v>
      </c>
      <c r="N34" s="33">
        <v>637</v>
      </c>
      <c r="O34" s="35">
        <v>1.2E-2</v>
      </c>
      <c r="P34" s="35">
        <v>7.0000000000000001E-3</v>
      </c>
      <c r="Q34" s="33">
        <v>1257</v>
      </c>
      <c r="R34" s="33">
        <v>52</v>
      </c>
      <c r="S34" s="33">
        <v>31</v>
      </c>
      <c r="T34" s="33">
        <v>1.68</v>
      </c>
      <c r="U34" s="33"/>
      <c r="W34" s="33"/>
    </row>
    <row r="35" spans="1:23">
      <c r="A35" s="33" t="s">
        <v>192</v>
      </c>
      <c r="B35" s="33" t="s">
        <v>174</v>
      </c>
      <c r="C35" s="33" t="s">
        <v>144</v>
      </c>
      <c r="D35" s="33" t="s">
        <v>136</v>
      </c>
      <c r="E35" s="33" t="s">
        <v>135</v>
      </c>
      <c r="F35" s="40">
        <v>0.5252</v>
      </c>
      <c r="G35" s="39">
        <v>667.8</v>
      </c>
      <c r="H35" s="39">
        <v>597.6</v>
      </c>
      <c r="I35" s="39">
        <v>661.3</v>
      </c>
      <c r="J35" s="39">
        <v>605.20000000000005</v>
      </c>
      <c r="K35" s="39">
        <v>666.8</v>
      </c>
      <c r="L35" s="39">
        <v>601.79999999999995</v>
      </c>
      <c r="M35" s="33">
        <v>665</v>
      </c>
      <c r="N35" s="33">
        <v>602</v>
      </c>
      <c r="O35" s="35">
        <v>4.3E-3</v>
      </c>
      <c r="P35" s="35">
        <v>5.1999999999999998E-3</v>
      </c>
      <c r="Q35" s="33">
        <v>1267</v>
      </c>
      <c r="R35" s="33">
        <v>57</v>
      </c>
      <c r="S35" s="33">
        <v>31</v>
      </c>
      <c r="T35" s="33">
        <v>1.84</v>
      </c>
      <c r="U35" s="33"/>
      <c r="W35" s="33"/>
    </row>
    <row r="36" spans="1:23">
      <c r="A36" s="33" t="s">
        <v>191</v>
      </c>
      <c r="B36" s="33" t="s">
        <v>174</v>
      </c>
      <c r="C36" s="33" t="s">
        <v>144</v>
      </c>
      <c r="D36" s="33" t="s">
        <v>136</v>
      </c>
      <c r="E36" s="33" t="s">
        <v>164</v>
      </c>
      <c r="F36" s="40">
        <v>0.48130000000000001</v>
      </c>
      <c r="G36" s="39">
        <v>599.20000000000005</v>
      </c>
      <c r="H36" s="39">
        <v>628.9</v>
      </c>
      <c r="I36" s="39">
        <v>577.5</v>
      </c>
      <c r="J36" s="39">
        <v>631.6</v>
      </c>
      <c r="K36" s="39">
        <v>577.1</v>
      </c>
      <c r="L36" s="39">
        <v>629.29999999999995</v>
      </c>
      <c r="M36" s="33">
        <v>585</v>
      </c>
      <c r="N36" s="33">
        <v>630</v>
      </c>
      <c r="O36" s="35">
        <v>1.77E-2</v>
      </c>
      <c r="P36" s="35">
        <v>1.9E-3</v>
      </c>
      <c r="Q36" s="33">
        <v>1215</v>
      </c>
      <c r="R36" s="33">
        <v>53</v>
      </c>
      <c r="S36" s="33">
        <v>30</v>
      </c>
      <c r="T36" s="33">
        <v>1.77</v>
      </c>
      <c r="U36" s="33"/>
      <c r="W36" s="33"/>
    </row>
    <row r="37" spans="1:23">
      <c r="A37" s="33" t="s">
        <v>190</v>
      </c>
      <c r="B37" s="33" t="s">
        <v>174</v>
      </c>
      <c r="C37" s="33" t="s">
        <v>144</v>
      </c>
      <c r="D37" s="33" t="s">
        <v>136</v>
      </c>
      <c r="E37" s="33" t="s">
        <v>135</v>
      </c>
      <c r="F37" s="40">
        <v>0.52910000000000001</v>
      </c>
      <c r="G37" s="39">
        <v>666.1</v>
      </c>
      <c r="H37" s="39">
        <v>589.20000000000005</v>
      </c>
      <c r="I37" s="39">
        <v>649.20000000000005</v>
      </c>
      <c r="J37" s="39">
        <v>587.20000000000005</v>
      </c>
      <c r="K37" s="39">
        <v>682.4</v>
      </c>
      <c r="L37" s="39">
        <v>601.9</v>
      </c>
      <c r="M37" s="33">
        <v>666</v>
      </c>
      <c r="N37" s="33">
        <v>593</v>
      </c>
      <c r="O37" s="35">
        <v>2.0400000000000001E-2</v>
      </c>
      <c r="P37" s="35">
        <v>1.0999999999999999E-2</v>
      </c>
      <c r="Q37" s="33">
        <v>1259</v>
      </c>
      <c r="R37" s="33">
        <v>52.5</v>
      </c>
      <c r="S37" s="33">
        <v>29.51</v>
      </c>
      <c r="T37" s="33">
        <v>1.78</v>
      </c>
      <c r="U37" s="33"/>
      <c r="W37" s="33"/>
    </row>
    <row r="38" spans="1:23">
      <c r="A38" s="33" t="s">
        <v>189</v>
      </c>
      <c r="B38" s="33" t="s">
        <v>174</v>
      </c>
      <c r="C38" s="33" t="s">
        <v>144</v>
      </c>
      <c r="D38" s="33" t="s">
        <v>136</v>
      </c>
      <c r="E38" s="33" t="s">
        <v>164</v>
      </c>
      <c r="F38" s="40">
        <v>0.50990000000000002</v>
      </c>
      <c r="G38" s="39">
        <v>633.5</v>
      </c>
      <c r="H38" s="39">
        <v>596.70000000000005</v>
      </c>
      <c r="I38" s="39">
        <v>624.1</v>
      </c>
      <c r="J38" s="39">
        <v>598.29999999999995</v>
      </c>
      <c r="K38" s="39">
        <v>627.70000000000005</v>
      </c>
      <c r="L38" s="39">
        <v>616.9</v>
      </c>
      <c r="M38" s="33">
        <v>628</v>
      </c>
      <c r="N38" s="33">
        <v>604</v>
      </c>
      <c r="O38" s="35">
        <v>6.1999999999999998E-3</v>
      </c>
      <c r="P38" s="35">
        <v>1.52E-2</v>
      </c>
      <c r="Q38" s="33">
        <v>1232</v>
      </c>
      <c r="R38" s="33">
        <v>55.4</v>
      </c>
      <c r="S38" s="33">
        <v>31.7</v>
      </c>
      <c r="T38" s="33">
        <v>1.75</v>
      </c>
      <c r="U38" s="33"/>
      <c r="W38" s="33"/>
    </row>
    <row r="39" spans="1:23">
      <c r="A39" s="33" t="s">
        <v>188</v>
      </c>
      <c r="B39" s="33" t="s">
        <v>174</v>
      </c>
      <c r="C39" s="33" t="s">
        <v>144</v>
      </c>
      <c r="D39" s="33" t="s">
        <v>136</v>
      </c>
      <c r="E39" s="33" t="s">
        <v>135</v>
      </c>
      <c r="F39" s="40">
        <v>0.53590000000000004</v>
      </c>
      <c r="G39" s="39">
        <v>686.20691999999997</v>
      </c>
      <c r="H39" s="39">
        <v>581.5</v>
      </c>
      <c r="I39" s="39">
        <v>680.7</v>
      </c>
      <c r="J39" s="39">
        <v>597.79999999999995</v>
      </c>
      <c r="K39" s="39">
        <v>678</v>
      </c>
      <c r="L39" s="39">
        <v>591.29999999999995</v>
      </c>
      <c r="M39" s="33">
        <v>682</v>
      </c>
      <c r="N39" s="33">
        <v>590</v>
      </c>
      <c r="O39" s="35">
        <v>5.0000000000000001E-3</v>
      </c>
      <c r="P39" s="35">
        <v>1.14E-2</v>
      </c>
      <c r="Q39" s="33">
        <v>1272</v>
      </c>
      <c r="R39" s="33">
        <v>54</v>
      </c>
      <c r="S39" s="33">
        <v>29.5</v>
      </c>
      <c r="T39" s="33">
        <v>1.83</v>
      </c>
      <c r="U39" s="33"/>
      <c r="W39" s="33"/>
    </row>
    <row r="40" spans="1:23">
      <c r="A40" s="33" t="s">
        <v>187</v>
      </c>
      <c r="B40" s="33" t="s">
        <v>174</v>
      </c>
      <c r="C40" s="33" t="s">
        <v>144</v>
      </c>
      <c r="D40" s="33" t="s">
        <v>136</v>
      </c>
      <c r="E40" s="33" t="s">
        <v>135</v>
      </c>
      <c r="F40" s="40">
        <v>0.49370000000000003</v>
      </c>
      <c r="G40" s="39">
        <v>589.20000000000005</v>
      </c>
      <c r="H40" s="39">
        <v>624.9</v>
      </c>
      <c r="I40" s="39">
        <v>619.4</v>
      </c>
      <c r="J40" s="39">
        <v>631.1</v>
      </c>
      <c r="K40" s="39">
        <v>622.9</v>
      </c>
      <c r="L40" s="39">
        <v>622.6</v>
      </c>
      <c r="M40" s="33">
        <v>611</v>
      </c>
      <c r="N40" s="33">
        <v>626</v>
      </c>
      <c r="O40" s="35">
        <v>2.4799999999999999E-2</v>
      </c>
      <c r="P40" s="35">
        <v>5.7000000000000002E-3</v>
      </c>
      <c r="Q40" s="33">
        <v>1237</v>
      </c>
      <c r="R40" s="33">
        <v>57</v>
      </c>
      <c r="S40" s="33">
        <v>29</v>
      </c>
      <c r="T40" s="33">
        <v>1.97</v>
      </c>
      <c r="U40" s="33"/>
      <c r="W40" s="33"/>
    </row>
    <row r="41" spans="1:23">
      <c r="A41" s="33" t="s">
        <v>186</v>
      </c>
      <c r="B41" s="33" t="s">
        <v>174</v>
      </c>
      <c r="C41" s="33" t="s">
        <v>144</v>
      </c>
      <c r="D41" s="33" t="s">
        <v>136</v>
      </c>
      <c r="E41" s="33" t="s">
        <v>135</v>
      </c>
      <c r="F41" s="40">
        <v>0.51060000000000005</v>
      </c>
      <c r="G41" s="39">
        <v>613.6</v>
      </c>
      <c r="H41" s="39">
        <v>591.20000000000005</v>
      </c>
      <c r="I41" s="39">
        <v>620.5</v>
      </c>
      <c r="J41" s="39">
        <v>597.6</v>
      </c>
      <c r="K41" s="39">
        <v>624.5</v>
      </c>
      <c r="L41" s="39">
        <v>592.6</v>
      </c>
      <c r="M41" s="33">
        <v>620</v>
      </c>
      <c r="N41" s="33">
        <v>594</v>
      </c>
      <c r="O41" s="35">
        <v>7.3000000000000001E-3</v>
      </c>
      <c r="P41" s="35">
        <v>4.5999999999999999E-3</v>
      </c>
      <c r="Q41" s="33">
        <v>1213</v>
      </c>
      <c r="R41" s="33">
        <v>55</v>
      </c>
      <c r="S41" s="33">
        <v>30</v>
      </c>
      <c r="T41" s="33">
        <v>1.83</v>
      </c>
      <c r="U41" s="33"/>
      <c r="W41" s="33"/>
    </row>
    <row r="42" spans="1:23">
      <c r="A42" s="33" t="s">
        <v>185</v>
      </c>
      <c r="B42" s="33" t="s">
        <v>174</v>
      </c>
      <c r="C42" s="33" t="s">
        <v>137</v>
      </c>
      <c r="D42" s="33" t="s">
        <v>136</v>
      </c>
      <c r="E42" s="33" t="s">
        <v>135</v>
      </c>
      <c r="F42" s="40">
        <v>0.56589999999999996</v>
      </c>
      <c r="G42" s="39">
        <v>765.7</v>
      </c>
      <c r="H42" s="39">
        <v>570.5</v>
      </c>
      <c r="I42" s="39">
        <v>738</v>
      </c>
      <c r="J42" s="39">
        <v>582.9</v>
      </c>
      <c r="K42" s="39"/>
      <c r="L42" s="39"/>
      <c r="M42" s="33">
        <v>752</v>
      </c>
      <c r="N42" s="33">
        <v>577</v>
      </c>
      <c r="O42" s="35">
        <v>1.84E-2</v>
      </c>
      <c r="P42" s="35">
        <v>1.0800000000000001E-2</v>
      </c>
      <c r="Q42" s="33">
        <v>1329</v>
      </c>
      <c r="R42" s="33">
        <v>55</v>
      </c>
      <c r="S42" s="33">
        <v>31</v>
      </c>
      <c r="T42" s="33">
        <v>1.77</v>
      </c>
      <c r="U42" s="33"/>
      <c r="W42" s="33"/>
    </row>
    <row r="43" spans="1:23">
      <c r="A43" s="33" t="s">
        <v>184</v>
      </c>
      <c r="B43" s="33" t="s">
        <v>174</v>
      </c>
      <c r="C43" s="33" t="s">
        <v>137</v>
      </c>
      <c r="D43" s="33" t="s">
        <v>136</v>
      </c>
      <c r="E43" s="33" t="s">
        <v>135</v>
      </c>
      <c r="F43" s="40">
        <v>0.56499999999999995</v>
      </c>
      <c r="G43" s="39">
        <v>716.2</v>
      </c>
      <c r="H43" s="39">
        <v>567.29999999999995</v>
      </c>
      <c r="I43" s="39">
        <v>722.9</v>
      </c>
      <c r="J43" s="39">
        <v>551.79999999999995</v>
      </c>
      <c r="K43" s="39">
        <v>737.8</v>
      </c>
      <c r="L43" s="39">
        <v>556.9</v>
      </c>
      <c r="M43" s="33">
        <v>726</v>
      </c>
      <c r="N43" s="33">
        <v>559</v>
      </c>
      <c r="O43" s="35">
        <v>1.24E-2</v>
      </c>
      <c r="P43" s="35">
        <v>1.15E-2</v>
      </c>
      <c r="Q43" s="33">
        <v>1284</v>
      </c>
      <c r="R43" s="33">
        <v>63</v>
      </c>
      <c r="S43" s="33">
        <v>29.3</v>
      </c>
      <c r="T43" s="33">
        <v>2.15</v>
      </c>
      <c r="U43" s="33"/>
      <c r="W43" s="33"/>
    </row>
    <row r="44" spans="1:23">
      <c r="A44" s="33" t="s">
        <v>183</v>
      </c>
      <c r="B44" s="33" t="s">
        <v>174</v>
      </c>
      <c r="C44" s="33" t="s">
        <v>137</v>
      </c>
      <c r="D44" s="33" t="s">
        <v>136</v>
      </c>
      <c r="E44" s="33" t="s">
        <v>135</v>
      </c>
      <c r="F44" s="40">
        <v>0.5736</v>
      </c>
      <c r="G44" s="39">
        <v>749.3</v>
      </c>
      <c r="H44" s="39">
        <v>544.6</v>
      </c>
      <c r="I44" s="39">
        <v>746.4</v>
      </c>
      <c r="J44" s="39">
        <v>567.20000000000005</v>
      </c>
      <c r="K44" s="39"/>
      <c r="L44" s="39"/>
      <c r="M44" s="33">
        <v>748</v>
      </c>
      <c r="N44" s="33">
        <v>556</v>
      </c>
      <c r="O44" s="35">
        <v>1.9E-3</v>
      </c>
      <c r="P44" s="35">
        <v>2.0299999999999999E-2</v>
      </c>
      <c r="Q44" s="33">
        <v>1304</v>
      </c>
      <c r="R44" s="33">
        <v>54</v>
      </c>
      <c r="S44" s="33">
        <v>30</v>
      </c>
      <c r="T44" s="33">
        <v>1.8</v>
      </c>
      <c r="U44" s="33"/>
      <c r="W44" s="33"/>
    </row>
    <row r="45" spans="1:23">
      <c r="A45" s="33" t="s">
        <v>182</v>
      </c>
      <c r="B45" s="33" t="s">
        <v>174</v>
      </c>
      <c r="C45" s="33" t="s">
        <v>137</v>
      </c>
      <c r="D45" s="33" t="s">
        <v>136</v>
      </c>
      <c r="E45" s="33" t="s">
        <v>135</v>
      </c>
      <c r="F45" s="40">
        <v>0.56010000000000004</v>
      </c>
      <c r="G45" s="39">
        <v>719.1</v>
      </c>
      <c r="H45" s="39">
        <v>571.4</v>
      </c>
      <c r="I45" s="39">
        <v>724.1</v>
      </c>
      <c r="J45" s="39">
        <v>572.9</v>
      </c>
      <c r="K45" s="39">
        <v>727.7</v>
      </c>
      <c r="L45" s="39">
        <v>560.5</v>
      </c>
      <c r="M45" s="33">
        <v>724</v>
      </c>
      <c r="N45" s="33">
        <v>568</v>
      </c>
      <c r="O45" s="35">
        <v>4.8999999999999998E-3</v>
      </c>
      <c r="P45" s="35">
        <v>9.7000000000000003E-3</v>
      </c>
      <c r="Q45" s="33">
        <v>1292</v>
      </c>
      <c r="R45" s="33">
        <v>56</v>
      </c>
      <c r="S45" s="33">
        <v>32</v>
      </c>
      <c r="T45" s="33">
        <v>1.75</v>
      </c>
      <c r="U45" s="33"/>
      <c r="W45" s="33"/>
    </row>
    <row r="46" spans="1:23">
      <c r="A46" s="33" t="s">
        <v>181</v>
      </c>
      <c r="B46" s="33" t="s">
        <v>174</v>
      </c>
      <c r="C46" s="33" t="s">
        <v>137</v>
      </c>
      <c r="D46" s="33" t="s">
        <v>136</v>
      </c>
      <c r="E46" s="33" t="s">
        <v>135</v>
      </c>
      <c r="F46" s="40">
        <v>0.56630000000000003</v>
      </c>
      <c r="G46" s="39">
        <v>713.4</v>
      </c>
      <c r="H46" s="39">
        <v>550.5</v>
      </c>
      <c r="I46" s="39">
        <v>726.6</v>
      </c>
      <c r="J46" s="39">
        <v>552.5</v>
      </c>
      <c r="K46" s="39"/>
      <c r="L46" s="39"/>
      <c r="M46" s="33">
        <v>720</v>
      </c>
      <c r="N46" s="33">
        <v>552</v>
      </c>
      <c r="O46" s="35">
        <v>9.1999999999999998E-3</v>
      </c>
      <c r="P46" s="35">
        <v>1.8E-3</v>
      </c>
      <c r="Q46" s="33">
        <v>1272</v>
      </c>
      <c r="R46" s="33">
        <v>58</v>
      </c>
      <c r="S46" s="33">
        <v>30</v>
      </c>
      <c r="T46" s="33">
        <v>1.93</v>
      </c>
      <c r="U46" s="33"/>
      <c r="W46" s="33"/>
    </row>
    <row r="47" spans="1:23">
      <c r="A47" s="33" t="s">
        <v>180</v>
      </c>
      <c r="B47" s="33" t="s">
        <v>174</v>
      </c>
      <c r="C47" s="33" t="s">
        <v>137</v>
      </c>
      <c r="D47" s="33" t="s">
        <v>136</v>
      </c>
      <c r="E47" s="33" t="s">
        <v>135</v>
      </c>
      <c r="F47" s="40">
        <v>0.56520000000000004</v>
      </c>
      <c r="G47" s="39">
        <v>740.6</v>
      </c>
      <c r="H47" s="39">
        <v>582.4</v>
      </c>
      <c r="I47" s="39">
        <v>765.8</v>
      </c>
      <c r="J47" s="39">
        <v>575.70000000000005</v>
      </c>
      <c r="K47" s="39">
        <v>761.9</v>
      </c>
      <c r="L47" s="39">
        <v>587.1</v>
      </c>
      <c r="M47" s="33">
        <v>756</v>
      </c>
      <c r="N47" s="33">
        <v>582</v>
      </c>
      <c r="O47" s="35">
        <v>1.46E-2</v>
      </c>
      <c r="P47" s="35">
        <v>8.0000000000000002E-3</v>
      </c>
      <c r="Q47" s="33">
        <v>1338</v>
      </c>
      <c r="R47" s="33">
        <v>55</v>
      </c>
      <c r="S47" s="33">
        <v>31</v>
      </c>
      <c r="T47" s="33">
        <v>1.77</v>
      </c>
      <c r="U47" s="33"/>
      <c r="W47" s="33"/>
    </row>
    <row r="48" spans="1:23">
      <c r="A48" s="33" t="s">
        <v>179</v>
      </c>
      <c r="B48" s="33" t="s">
        <v>174</v>
      </c>
      <c r="C48" s="33" t="s">
        <v>137</v>
      </c>
      <c r="D48" s="33" t="s">
        <v>136</v>
      </c>
      <c r="E48" s="33" t="s">
        <v>135</v>
      </c>
      <c r="F48" s="40">
        <v>0.57920000000000005</v>
      </c>
      <c r="G48" s="39">
        <v>724</v>
      </c>
      <c r="H48" s="39">
        <v>528.5</v>
      </c>
      <c r="I48" s="39">
        <v>724.6</v>
      </c>
      <c r="J48" s="39">
        <v>523.9</v>
      </c>
      <c r="K48" s="39"/>
      <c r="L48" s="39"/>
      <c r="M48" s="33">
        <v>724</v>
      </c>
      <c r="N48" s="33">
        <v>526</v>
      </c>
      <c r="O48" s="35">
        <v>4.0000000000000002E-4</v>
      </c>
      <c r="P48" s="35">
        <v>4.4000000000000003E-3</v>
      </c>
      <c r="Q48" s="33">
        <v>1251</v>
      </c>
      <c r="R48" s="33">
        <v>58</v>
      </c>
      <c r="S48" s="33">
        <v>29</v>
      </c>
      <c r="T48" s="33">
        <v>2</v>
      </c>
      <c r="U48" s="33"/>
      <c r="W48" s="33"/>
    </row>
    <row r="49" spans="1:23">
      <c r="A49" s="33" t="s">
        <v>178</v>
      </c>
      <c r="B49" s="33" t="s">
        <v>174</v>
      </c>
      <c r="C49" s="33" t="s">
        <v>137</v>
      </c>
      <c r="D49" s="33" t="s">
        <v>136</v>
      </c>
      <c r="E49" s="33" t="s">
        <v>135</v>
      </c>
      <c r="F49" s="40">
        <v>0.57999999999999996</v>
      </c>
      <c r="G49" s="39">
        <v>795.5</v>
      </c>
      <c r="H49" s="39">
        <v>573</v>
      </c>
      <c r="I49" s="39">
        <v>754.2</v>
      </c>
      <c r="J49" s="39">
        <v>545.9</v>
      </c>
      <c r="K49" s="39">
        <v>746.7</v>
      </c>
      <c r="L49" s="39">
        <v>543.9</v>
      </c>
      <c r="M49" s="33">
        <v>765</v>
      </c>
      <c r="N49" s="33">
        <v>554</v>
      </c>
      <c r="O49" s="35">
        <v>2.8000000000000001E-2</v>
      </c>
      <c r="P49" s="35">
        <v>2.3900000000000001E-2</v>
      </c>
      <c r="Q49" s="33">
        <v>1320</v>
      </c>
      <c r="R49" s="33">
        <v>59</v>
      </c>
      <c r="S49" s="33">
        <v>31</v>
      </c>
      <c r="T49" s="33">
        <v>1.9</v>
      </c>
      <c r="U49" s="33"/>
      <c r="W49" s="33"/>
    </row>
    <row r="50" spans="1:23">
      <c r="A50" s="33" t="s">
        <v>177</v>
      </c>
      <c r="B50" s="33" t="s">
        <v>174</v>
      </c>
      <c r="C50" s="33" t="s">
        <v>137</v>
      </c>
      <c r="D50" s="33" t="s">
        <v>136</v>
      </c>
      <c r="E50" s="33" t="s">
        <v>135</v>
      </c>
      <c r="F50" s="40">
        <v>0.56910000000000005</v>
      </c>
      <c r="G50" s="39">
        <v>715.4</v>
      </c>
      <c r="H50" s="39">
        <v>531.70000000000005</v>
      </c>
      <c r="I50" s="39">
        <v>691.9</v>
      </c>
      <c r="J50" s="39">
        <v>522.6</v>
      </c>
      <c r="K50" s="39">
        <v>688.1</v>
      </c>
      <c r="L50" s="39">
        <v>532.5</v>
      </c>
      <c r="M50" s="33">
        <v>698</v>
      </c>
      <c r="N50" s="33">
        <v>529</v>
      </c>
      <c r="O50" s="35">
        <v>1.7299999999999999E-2</v>
      </c>
      <c r="P50" s="35">
        <v>8.5000000000000006E-3</v>
      </c>
      <c r="Q50" s="33">
        <v>1227</v>
      </c>
      <c r="R50" s="33">
        <v>55</v>
      </c>
      <c r="S50" s="33">
        <v>30.7</v>
      </c>
      <c r="T50" s="33">
        <v>1.79</v>
      </c>
      <c r="U50" s="33"/>
      <c r="W50" s="33"/>
    </row>
    <row r="51" spans="1:23">
      <c r="A51" s="33" t="s">
        <v>176</v>
      </c>
      <c r="B51" s="33" t="s">
        <v>174</v>
      </c>
      <c r="C51" s="33" t="s">
        <v>137</v>
      </c>
      <c r="D51" s="33" t="s">
        <v>136</v>
      </c>
      <c r="E51" s="33" t="s">
        <v>135</v>
      </c>
      <c r="F51" s="40">
        <v>0.55910000000000004</v>
      </c>
      <c r="G51" s="39">
        <v>707.1</v>
      </c>
      <c r="H51" s="39">
        <v>556.20000000000005</v>
      </c>
      <c r="I51" s="39">
        <v>696.3</v>
      </c>
      <c r="J51" s="39">
        <v>536.5</v>
      </c>
      <c r="K51" s="39">
        <v>701.4</v>
      </c>
      <c r="L51" s="39">
        <v>567.29999999999995</v>
      </c>
      <c r="M51" s="33">
        <v>702</v>
      </c>
      <c r="N51" s="33">
        <v>553</v>
      </c>
      <c r="O51" s="35">
        <v>6.3E-3</v>
      </c>
      <c r="P51" s="35">
        <v>2.3E-2</v>
      </c>
      <c r="Q51" s="33">
        <v>1255</v>
      </c>
      <c r="R51" s="33">
        <v>55.5</v>
      </c>
      <c r="S51" s="33">
        <v>30</v>
      </c>
      <c r="T51" s="33">
        <v>1.85</v>
      </c>
      <c r="U51" s="33"/>
      <c r="W51" s="33"/>
    </row>
    <row r="52" spans="1:23">
      <c r="A52" s="33" t="s">
        <v>175</v>
      </c>
      <c r="B52" s="33" t="s">
        <v>174</v>
      </c>
      <c r="C52" s="33" t="s">
        <v>137</v>
      </c>
      <c r="D52" s="33" t="s">
        <v>136</v>
      </c>
      <c r="E52" s="33" t="s">
        <v>135</v>
      </c>
      <c r="F52" s="40">
        <v>0.56940000000000002</v>
      </c>
      <c r="G52" s="39">
        <v>686.9</v>
      </c>
      <c r="H52" s="39">
        <v>517.29999999999995</v>
      </c>
      <c r="I52" s="39">
        <v>697.3</v>
      </c>
      <c r="J52" s="39">
        <v>519.6</v>
      </c>
      <c r="K52" s="39">
        <v>688</v>
      </c>
      <c r="L52" s="39">
        <v>530</v>
      </c>
      <c r="M52" s="33">
        <v>691</v>
      </c>
      <c r="N52" s="33">
        <v>522</v>
      </c>
      <c r="O52" s="35">
        <v>6.7999999999999996E-3</v>
      </c>
      <c r="P52" s="35">
        <v>1.06E-2</v>
      </c>
      <c r="Q52" s="33">
        <v>1213</v>
      </c>
      <c r="R52" s="33">
        <v>56</v>
      </c>
      <c r="S52" s="33">
        <v>31</v>
      </c>
      <c r="T52" s="33">
        <v>1.81</v>
      </c>
      <c r="U52" s="33"/>
      <c r="W52" s="33"/>
    </row>
    <row r="53" spans="1:23">
      <c r="A53" s="37" t="s">
        <v>173</v>
      </c>
      <c r="B53" s="33" t="s">
        <v>138</v>
      </c>
      <c r="C53" s="37" t="s">
        <v>144</v>
      </c>
      <c r="D53" s="33" t="s">
        <v>136</v>
      </c>
      <c r="E53" s="37" t="s">
        <v>164</v>
      </c>
      <c r="F53" s="36">
        <v>0.47025892232330302</v>
      </c>
      <c r="G53" s="33">
        <v>674</v>
      </c>
      <c r="H53" s="33">
        <v>761</v>
      </c>
      <c r="I53" s="33">
        <v>670</v>
      </c>
      <c r="J53" s="33">
        <v>753</v>
      </c>
      <c r="K53" s="33"/>
      <c r="L53" s="33"/>
      <c r="M53" s="33">
        <v>672</v>
      </c>
      <c r="N53" s="33">
        <v>757</v>
      </c>
      <c r="O53" s="35">
        <v>3.0000000000000001E-3</v>
      </c>
      <c r="P53" s="35">
        <v>5.3E-3</v>
      </c>
      <c r="Q53" s="33">
        <v>1429</v>
      </c>
      <c r="R53" s="34" t="s">
        <v>30</v>
      </c>
      <c r="S53" s="34" t="s">
        <v>30</v>
      </c>
      <c r="T53" s="34" t="s">
        <v>30</v>
      </c>
      <c r="U53" s="33" t="s">
        <v>29</v>
      </c>
    </row>
    <row r="54" spans="1:23">
      <c r="A54" s="37" t="s">
        <v>172</v>
      </c>
      <c r="B54" s="33" t="s">
        <v>138</v>
      </c>
      <c r="C54" s="37" t="s">
        <v>144</v>
      </c>
      <c r="D54" s="33" t="s">
        <v>136</v>
      </c>
      <c r="E54" s="37" t="s">
        <v>164</v>
      </c>
      <c r="F54" s="36">
        <v>0.51083314719678352</v>
      </c>
      <c r="G54" s="33">
        <v>761</v>
      </c>
      <c r="H54" s="33">
        <v>728</v>
      </c>
      <c r="I54" s="33">
        <v>765</v>
      </c>
      <c r="J54" s="33">
        <v>732</v>
      </c>
      <c r="K54" s="33">
        <v>761</v>
      </c>
      <c r="L54" s="33">
        <v>730</v>
      </c>
      <c r="M54" s="33">
        <v>762</v>
      </c>
      <c r="N54" s="33">
        <v>730</v>
      </c>
      <c r="O54" s="35">
        <v>2.5000000000000001E-3</v>
      </c>
      <c r="P54" s="35">
        <v>2.2000000000000001E-3</v>
      </c>
      <c r="Q54" s="33">
        <v>1492</v>
      </c>
      <c r="R54" s="34" t="s">
        <v>30</v>
      </c>
      <c r="S54" s="34" t="s">
        <v>30</v>
      </c>
      <c r="T54" s="34" t="s">
        <v>30</v>
      </c>
      <c r="U54" s="33" t="s">
        <v>29</v>
      </c>
    </row>
    <row r="55" spans="1:23">
      <c r="A55" s="37" t="s">
        <v>171</v>
      </c>
      <c r="B55" s="33" t="s">
        <v>138</v>
      </c>
      <c r="C55" s="37" t="s">
        <v>144</v>
      </c>
      <c r="D55" s="33" t="s">
        <v>136</v>
      </c>
      <c r="E55" s="37" t="s">
        <v>164</v>
      </c>
      <c r="F55" s="36">
        <v>0.51673443853612766</v>
      </c>
      <c r="G55" s="33">
        <v>827</v>
      </c>
      <c r="H55" s="33">
        <v>782</v>
      </c>
      <c r="I55" s="33">
        <v>825</v>
      </c>
      <c r="J55" s="33">
        <v>763</v>
      </c>
      <c r="K55" s="33"/>
      <c r="L55" s="33"/>
      <c r="M55" s="33">
        <v>826</v>
      </c>
      <c r="N55" s="33">
        <v>773</v>
      </c>
      <c r="O55" s="35">
        <v>1.1999999999999999E-3</v>
      </c>
      <c r="P55" s="35">
        <v>1.23E-2</v>
      </c>
      <c r="Q55" s="33">
        <v>1599</v>
      </c>
      <c r="R55" s="34" t="s">
        <v>30</v>
      </c>
      <c r="S55" s="34" t="s">
        <v>30</v>
      </c>
      <c r="T55" s="34" t="s">
        <v>30</v>
      </c>
      <c r="U55" s="33" t="s">
        <v>29</v>
      </c>
    </row>
    <row r="56" spans="1:23">
      <c r="A56" s="37" t="s">
        <v>170</v>
      </c>
      <c r="B56" s="33" t="s">
        <v>138</v>
      </c>
      <c r="C56" s="37" t="s">
        <v>144</v>
      </c>
      <c r="D56" s="33" t="s">
        <v>136</v>
      </c>
      <c r="E56" s="37" t="s">
        <v>164</v>
      </c>
      <c r="F56" s="36">
        <v>0.49596171103798981</v>
      </c>
      <c r="G56" s="33">
        <v>825</v>
      </c>
      <c r="H56" s="33">
        <v>839</v>
      </c>
      <c r="I56" s="33">
        <v>833</v>
      </c>
      <c r="J56" s="33">
        <v>846</v>
      </c>
      <c r="K56" s="33"/>
      <c r="L56" s="33"/>
      <c r="M56" s="33">
        <v>829</v>
      </c>
      <c r="N56" s="33">
        <v>843</v>
      </c>
      <c r="O56" s="35">
        <v>4.7999999999999996E-3</v>
      </c>
      <c r="P56" s="35">
        <v>4.1999999999999997E-3</v>
      </c>
      <c r="Q56" s="33">
        <v>1672</v>
      </c>
      <c r="R56" s="34" t="s">
        <v>30</v>
      </c>
      <c r="S56" s="34" t="s">
        <v>30</v>
      </c>
      <c r="T56" s="34" t="s">
        <v>30</v>
      </c>
      <c r="U56" s="33" t="s">
        <v>29</v>
      </c>
    </row>
    <row r="57" spans="1:23">
      <c r="A57" s="37" t="s">
        <v>169</v>
      </c>
      <c r="B57" s="33" t="s">
        <v>138</v>
      </c>
      <c r="C57" s="37" t="s">
        <v>144</v>
      </c>
      <c r="D57" s="33" t="s">
        <v>136</v>
      </c>
      <c r="E57" s="37" t="s">
        <v>164</v>
      </c>
      <c r="F57" s="36">
        <v>0.47021630615640597</v>
      </c>
      <c r="G57" s="33">
        <v>706</v>
      </c>
      <c r="H57" s="33">
        <v>804</v>
      </c>
      <c r="I57" s="33">
        <v>707</v>
      </c>
      <c r="J57" s="33">
        <v>788</v>
      </c>
      <c r="K57" s="33"/>
      <c r="L57" s="33"/>
      <c r="M57" s="33">
        <v>707</v>
      </c>
      <c r="N57" s="33">
        <v>796</v>
      </c>
      <c r="O57" s="35">
        <v>6.9999999999999999E-4</v>
      </c>
      <c r="P57" s="35">
        <v>1.01E-2</v>
      </c>
      <c r="Q57" s="33">
        <v>1503</v>
      </c>
      <c r="R57" s="34" t="s">
        <v>30</v>
      </c>
      <c r="S57" s="34" t="s">
        <v>30</v>
      </c>
      <c r="T57" s="34" t="s">
        <v>30</v>
      </c>
      <c r="U57" s="33" t="s">
        <v>29</v>
      </c>
    </row>
    <row r="58" spans="1:23">
      <c r="A58" s="37" t="s">
        <v>168</v>
      </c>
      <c r="B58" s="33" t="s">
        <v>138</v>
      </c>
      <c r="C58" s="37" t="s">
        <v>144</v>
      </c>
      <c r="D58" s="33" t="s">
        <v>136</v>
      </c>
      <c r="E58" s="37" t="s">
        <v>164</v>
      </c>
      <c r="F58" s="36">
        <v>0.48812423873325211</v>
      </c>
      <c r="G58" s="33">
        <v>811</v>
      </c>
      <c r="H58" s="33">
        <v>848</v>
      </c>
      <c r="I58" s="33">
        <v>792</v>
      </c>
      <c r="J58" s="33">
        <v>833</v>
      </c>
      <c r="K58" s="33"/>
      <c r="L58" s="33"/>
      <c r="M58" s="33">
        <v>802</v>
      </c>
      <c r="N58" s="33">
        <v>841</v>
      </c>
      <c r="O58" s="35">
        <v>1.1900000000000001E-2</v>
      </c>
      <c r="P58" s="35">
        <v>8.8999999999999999E-3</v>
      </c>
      <c r="Q58" s="33">
        <v>1642</v>
      </c>
      <c r="R58" s="34" t="s">
        <v>30</v>
      </c>
      <c r="S58" s="34" t="s">
        <v>30</v>
      </c>
      <c r="T58" s="34" t="s">
        <v>30</v>
      </c>
      <c r="U58" s="33" t="s">
        <v>29</v>
      </c>
    </row>
    <row r="59" spans="1:23">
      <c r="A59" s="37" t="s">
        <v>167</v>
      </c>
      <c r="B59" s="33" t="s">
        <v>138</v>
      </c>
      <c r="C59" s="37" t="s">
        <v>144</v>
      </c>
      <c r="D59" s="33" t="s">
        <v>136</v>
      </c>
      <c r="E59" s="37" t="s">
        <v>164</v>
      </c>
      <c r="F59" s="36">
        <v>0.51621106166560715</v>
      </c>
      <c r="G59" s="33">
        <v>802</v>
      </c>
      <c r="H59" s="33">
        <v>767</v>
      </c>
      <c r="I59" s="33">
        <v>817</v>
      </c>
      <c r="J59" s="33">
        <v>750</v>
      </c>
      <c r="K59" s="33">
        <v>817</v>
      </c>
      <c r="L59" s="33">
        <v>766</v>
      </c>
      <c r="M59" s="33">
        <v>812</v>
      </c>
      <c r="N59" s="33">
        <v>761</v>
      </c>
      <c r="O59" s="35">
        <v>8.6999999999999994E-3</v>
      </c>
      <c r="P59" s="35">
        <v>1.0200000000000001E-2</v>
      </c>
      <c r="Q59" s="33">
        <v>1573</v>
      </c>
      <c r="R59" s="34" t="s">
        <v>30</v>
      </c>
      <c r="S59" s="34" t="s">
        <v>30</v>
      </c>
      <c r="T59" s="34" t="s">
        <v>30</v>
      </c>
      <c r="U59" s="33" t="s">
        <v>29</v>
      </c>
    </row>
    <row r="60" spans="1:23">
      <c r="A60" s="37" t="s">
        <v>166</v>
      </c>
      <c r="B60" s="33" t="s">
        <v>138</v>
      </c>
      <c r="C60" s="37" t="s">
        <v>144</v>
      </c>
      <c r="D60" s="33" t="s">
        <v>136</v>
      </c>
      <c r="E60" s="37" t="s">
        <v>164</v>
      </c>
      <c r="F60" s="36">
        <v>0.51276024177300206</v>
      </c>
      <c r="G60" s="33">
        <v>771</v>
      </c>
      <c r="H60" s="33">
        <v>729</v>
      </c>
      <c r="I60" s="33">
        <v>756</v>
      </c>
      <c r="J60" s="33">
        <v>722</v>
      </c>
      <c r="K60" s="33"/>
      <c r="L60" s="33"/>
      <c r="M60" s="33">
        <v>764</v>
      </c>
      <c r="N60" s="33">
        <v>726</v>
      </c>
      <c r="O60" s="35">
        <v>9.7999999999999997E-3</v>
      </c>
      <c r="P60" s="35">
        <v>4.7999999999999996E-3</v>
      </c>
      <c r="Q60" s="33">
        <v>1489</v>
      </c>
      <c r="R60" s="34" t="s">
        <v>30</v>
      </c>
      <c r="S60" s="34" t="s">
        <v>30</v>
      </c>
      <c r="T60" s="34" t="s">
        <v>30</v>
      </c>
      <c r="U60" s="33" t="s">
        <v>29</v>
      </c>
    </row>
    <row r="61" spans="1:23">
      <c r="A61" s="37" t="s">
        <v>165</v>
      </c>
      <c r="B61" s="33" t="s">
        <v>138</v>
      </c>
      <c r="C61" s="37" t="s">
        <v>144</v>
      </c>
      <c r="D61" s="33" t="s">
        <v>136</v>
      </c>
      <c r="E61" s="37" t="s">
        <v>164</v>
      </c>
      <c r="F61" s="36">
        <v>0.48609146628948613</v>
      </c>
      <c r="G61" s="33">
        <v>683</v>
      </c>
      <c r="H61" s="33">
        <v>726</v>
      </c>
      <c r="I61" s="33">
        <v>697</v>
      </c>
      <c r="J61" s="33">
        <v>735</v>
      </c>
      <c r="K61" s="33">
        <v>682</v>
      </c>
      <c r="L61" s="33">
        <v>719</v>
      </c>
      <c r="M61" s="33">
        <v>687</v>
      </c>
      <c r="N61" s="33">
        <v>727</v>
      </c>
      <c r="O61" s="35">
        <v>0.01</v>
      </c>
      <c r="P61" s="35">
        <v>8.9999999999999993E-3</v>
      </c>
      <c r="Q61" s="33">
        <v>1414</v>
      </c>
      <c r="R61" s="34" t="s">
        <v>30</v>
      </c>
      <c r="S61" s="34" t="s">
        <v>30</v>
      </c>
      <c r="T61" s="34" t="s">
        <v>30</v>
      </c>
      <c r="U61" s="33" t="s">
        <v>29</v>
      </c>
    </row>
    <row r="62" spans="1:23">
      <c r="A62" s="37" t="s">
        <v>163</v>
      </c>
      <c r="B62" s="33" t="s">
        <v>138</v>
      </c>
      <c r="C62" s="37" t="s">
        <v>144</v>
      </c>
      <c r="D62" s="33" t="s">
        <v>136</v>
      </c>
      <c r="E62" s="33" t="s">
        <v>135</v>
      </c>
      <c r="F62" s="36">
        <v>0.48055260361317748</v>
      </c>
      <c r="G62" s="33">
        <v>750</v>
      </c>
      <c r="H62" s="33">
        <v>813</v>
      </c>
      <c r="I62" s="33">
        <v>760</v>
      </c>
      <c r="J62" s="33">
        <v>823</v>
      </c>
      <c r="K62" s="33">
        <v>751</v>
      </c>
      <c r="L62" s="33">
        <v>808</v>
      </c>
      <c r="M62" s="33">
        <v>754</v>
      </c>
      <c r="N62" s="33">
        <v>815</v>
      </c>
      <c r="O62" s="35">
        <v>6.0000000000000001E-3</v>
      </c>
      <c r="P62" s="35">
        <v>7.7000000000000002E-3</v>
      </c>
      <c r="Q62" s="33">
        <v>1568</v>
      </c>
      <c r="R62" s="34" t="s">
        <v>30</v>
      </c>
      <c r="S62" s="34" t="s">
        <v>30</v>
      </c>
      <c r="T62" s="34" t="s">
        <v>30</v>
      </c>
      <c r="U62" s="38" t="s">
        <v>158</v>
      </c>
    </row>
    <row r="63" spans="1:23">
      <c r="A63" s="37" t="s">
        <v>162</v>
      </c>
      <c r="B63" s="33" t="s">
        <v>138</v>
      </c>
      <c r="C63" s="37" t="s">
        <v>144</v>
      </c>
      <c r="D63" s="33" t="s">
        <v>136</v>
      </c>
      <c r="E63" s="33" t="s">
        <v>135</v>
      </c>
      <c r="F63" s="36">
        <v>0.48299286482259796</v>
      </c>
      <c r="G63" s="33">
        <v>655.6</v>
      </c>
      <c r="H63" s="33">
        <v>708.8</v>
      </c>
      <c r="I63" s="33">
        <v>659</v>
      </c>
      <c r="J63" s="33">
        <v>702</v>
      </c>
      <c r="K63" s="33">
        <v>662</v>
      </c>
      <c r="L63" s="33">
        <v>705</v>
      </c>
      <c r="M63" s="33">
        <v>659</v>
      </c>
      <c r="N63" s="33">
        <v>705</v>
      </c>
      <c r="O63" s="35">
        <v>4.0000000000000001E-3</v>
      </c>
      <c r="P63" s="35">
        <v>3.8999999999999998E-3</v>
      </c>
      <c r="Q63" s="33">
        <v>1364</v>
      </c>
      <c r="R63" s="34" t="s">
        <v>30</v>
      </c>
      <c r="S63" s="34" t="s">
        <v>30</v>
      </c>
      <c r="T63" s="34" t="s">
        <v>30</v>
      </c>
      <c r="U63" s="38" t="s">
        <v>158</v>
      </c>
    </row>
    <row r="64" spans="1:23">
      <c r="A64" s="37" t="s">
        <v>161</v>
      </c>
      <c r="B64" s="33" t="s">
        <v>138</v>
      </c>
      <c r="C64" s="37" t="s">
        <v>144</v>
      </c>
      <c r="D64" s="33" t="s">
        <v>136</v>
      </c>
      <c r="E64" s="33" t="s">
        <v>135</v>
      </c>
      <c r="F64" s="36">
        <v>0.50257370145063174</v>
      </c>
      <c r="G64" s="33">
        <v>717</v>
      </c>
      <c r="H64" s="33">
        <v>715</v>
      </c>
      <c r="I64" s="33">
        <v>720</v>
      </c>
      <c r="J64" s="33">
        <v>707</v>
      </c>
      <c r="K64" s="33">
        <v>711</v>
      </c>
      <c r="L64" s="33">
        <v>704</v>
      </c>
      <c r="M64" s="33">
        <v>716</v>
      </c>
      <c r="N64" s="33">
        <v>709</v>
      </c>
      <c r="O64" s="35">
        <v>5.1999999999999998E-3</v>
      </c>
      <c r="P64" s="35">
        <v>6.6E-3</v>
      </c>
      <c r="Q64" s="33">
        <v>1425</v>
      </c>
      <c r="R64" s="34" t="s">
        <v>30</v>
      </c>
      <c r="S64" s="34" t="s">
        <v>30</v>
      </c>
      <c r="T64" s="34" t="s">
        <v>30</v>
      </c>
      <c r="U64" s="38" t="s">
        <v>158</v>
      </c>
    </row>
    <row r="65" spans="1:21">
      <c r="A65" s="37" t="s">
        <v>160</v>
      </c>
      <c r="B65" s="33" t="s">
        <v>138</v>
      </c>
      <c r="C65" s="37" t="s">
        <v>144</v>
      </c>
      <c r="D65" s="33" t="s">
        <v>136</v>
      </c>
      <c r="E65" s="33" t="s">
        <v>135</v>
      </c>
      <c r="F65" s="36">
        <v>0.52031576503366617</v>
      </c>
      <c r="G65" s="33">
        <v>747</v>
      </c>
      <c r="H65" s="33">
        <v>689</v>
      </c>
      <c r="I65" s="33">
        <v>757</v>
      </c>
      <c r="J65" s="33">
        <v>691</v>
      </c>
      <c r="K65" s="33">
        <v>737</v>
      </c>
      <c r="L65" s="33">
        <v>686</v>
      </c>
      <c r="M65" s="33">
        <v>747</v>
      </c>
      <c r="N65" s="33">
        <v>689</v>
      </c>
      <c r="O65" s="35">
        <v>1.09E-2</v>
      </c>
      <c r="P65" s="35">
        <v>3.0000000000000001E-3</v>
      </c>
      <c r="Q65" s="33">
        <v>1436</v>
      </c>
      <c r="R65" s="34" t="s">
        <v>30</v>
      </c>
      <c r="S65" s="34" t="s">
        <v>30</v>
      </c>
      <c r="T65" s="34" t="s">
        <v>30</v>
      </c>
      <c r="U65" s="38" t="s">
        <v>158</v>
      </c>
    </row>
    <row r="66" spans="1:21">
      <c r="A66" s="37" t="s">
        <v>159</v>
      </c>
      <c r="B66" s="33" t="s">
        <v>138</v>
      </c>
      <c r="C66" s="37" t="s">
        <v>144</v>
      </c>
      <c r="D66" s="33" t="s">
        <v>136</v>
      </c>
      <c r="E66" s="33" t="s">
        <v>135</v>
      </c>
      <c r="F66" s="36">
        <v>0.5272488509520683</v>
      </c>
      <c r="G66" s="33">
        <v>810</v>
      </c>
      <c r="H66" s="33">
        <v>719</v>
      </c>
      <c r="I66" s="33">
        <v>798</v>
      </c>
      <c r="J66" s="33">
        <v>715</v>
      </c>
      <c r="K66" s="33">
        <v>801</v>
      </c>
      <c r="L66" s="33">
        <v>726</v>
      </c>
      <c r="M66" s="33">
        <v>803</v>
      </c>
      <c r="N66" s="33">
        <v>720</v>
      </c>
      <c r="O66" s="35">
        <v>6.3E-3</v>
      </c>
      <c r="P66" s="35">
        <v>6.3E-3</v>
      </c>
      <c r="Q66" s="33">
        <v>1523</v>
      </c>
      <c r="R66" s="34" t="s">
        <v>30</v>
      </c>
      <c r="S66" s="34" t="s">
        <v>30</v>
      </c>
      <c r="T66" s="34" t="s">
        <v>30</v>
      </c>
      <c r="U66" s="38" t="s">
        <v>158</v>
      </c>
    </row>
    <row r="67" spans="1:21">
      <c r="A67" s="37" t="s">
        <v>157</v>
      </c>
      <c r="B67" s="33" t="s">
        <v>138</v>
      </c>
      <c r="C67" s="37" t="s">
        <v>144</v>
      </c>
      <c r="D67" s="33" t="s">
        <v>136</v>
      </c>
      <c r="E67" s="33" t="s">
        <v>135</v>
      </c>
      <c r="F67" s="36">
        <v>0.49425287356321834</v>
      </c>
      <c r="G67" s="33">
        <v>716</v>
      </c>
      <c r="H67" s="33">
        <v>739</v>
      </c>
      <c r="I67" s="33">
        <v>715</v>
      </c>
      <c r="J67" s="33">
        <v>732</v>
      </c>
      <c r="K67" s="33">
        <v>719</v>
      </c>
      <c r="L67" s="33">
        <v>729</v>
      </c>
      <c r="M67" s="33">
        <v>717</v>
      </c>
      <c r="N67" s="33">
        <v>733</v>
      </c>
      <c r="O67" s="35">
        <v>2.3999999999999998E-3</v>
      </c>
      <c r="P67" s="35">
        <v>5.7000000000000002E-3</v>
      </c>
      <c r="Q67" s="33">
        <v>1450</v>
      </c>
      <c r="R67" s="34" t="s">
        <v>30</v>
      </c>
      <c r="S67" s="34" t="s">
        <v>30</v>
      </c>
      <c r="T67" s="34" t="s">
        <v>30</v>
      </c>
      <c r="U67" s="33" t="s">
        <v>156</v>
      </c>
    </row>
    <row r="68" spans="1:21">
      <c r="A68" s="37" t="s">
        <v>155</v>
      </c>
      <c r="B68" s="33" t="s">
        <v>138</v>
      </c>
      <c r="C68" s="37" t="s">
        <v>144</v>
      </c>
      <c r="D68" s="33" t="s">
        <v>136</v>
      </c>
      <c r="E68" s="33" t="s">
        <v>135</v>
      </c>
      <c r="F68" s="36">
        <v>0.52392894461859973</v>
      </c>
      <c r="G68" s="33">
        <v>835</v>
      </c>
      <c r="H68" s="33">
        <v>760</v>
      </c>
      <c r="I68" s="33">
        <v>830</v>
      </c>
      <c r="J68" s="33">
        <v>766</v>
      </c>
      <c r="K68" s="33">
        <v>842</v>
      </c>
      <c r="L68" s="33">
        <v>752</v>
      </c>
      <c r="M68" s="33">
        <v>836</v>
      </c>
      <c r="N68" s="33">
        <v>759</v>
      </c>
      <c r="O68" s="35">
        <v>5.8999999999999999E-3</v>
      </c>
      <c r="P68" s="35">
        <v>7.6E-3</v>
      </c>
      <c r="Q68" s="33">
        <v>1595</v>
      </c>
      <c r="R68" s="34" t="s">
        <v>30</v>
      </c>
      <c r="S68" s="34" t="s">
        <v>30</v>
      </c>
      <c r="T68" s="34" t="s">
        <v>30</v>
      </c>
      <c r="U68" s="33" t="s">
        <v>154</v>
      </c>
    </row>
    <row r="69" spans="1:21">
      <c r="A69" s="37" t="s">
        <v>153</v>
      </c>
      <c r="B69" s="33" t="s">
        <v>138</v>
      </c>
      <c r="C69" s="37" t="s">
        <v>144</v>
      </c>
      <c r="D69" s="33" t="s">
        <v>136</v>
      </c>
      <c r="E69" s="33" t="s">
        <v>135</v>
      </c>
      <c r="F69" s="36">
        <v>0.5015866299978845</v>
      </c>
      <c r="G69" s="33">
        <v>787</v>
      </c>
      <c r="H69" s="33">
        <v>795</v>
      </c>
      <c r="I69" s="33">
        <v>794</v>
      </c>
      <c r="J69" s="33">
        <v>776</v>
      </c>
      <c r="K69" s="33">
        <v>790</v>
      </c>
      <c r="L69" s="33">
        <v>785</v>
      </c>
      <c r="M69" s="33">
        <v>790</v>
      </c>
      <c r="N69" s="33">
        <v>785</v>
      </c>
      <c r="O69" s="35">
        <v>3.5999999999999999E-3</v>
      </c>
      <c r="P69" s="35">
        <v>9.9000000000000008E-3</v>
      </c>
      <c r="Q69" s="33">
        <v>1576</v>
      </c>
      <c r="R69" s="34" t="s">
        <v>30</v>
      </c>
      <c r="S69" s="34" t="s">
        <v>30</v>
      </c>
      <c r="T69" s="34" t="s">
        <v>30</v>
      </c>
      <c r="U69" s="33" t="s">
        <v>152</v>
      </c>
    </row>
    <row r="70" spans="1:21">
      <c r="A70" s="33" t="s">
        <v>151</v>
      </c>
      <c r="B70" s="33" t="s">
        <v>138</v>
      </c>
      <c r="C70" s="33" t="s">
        <v>144</v>
      </c>
      <c r="D70" s="33" t="s">
        <v>136</v>
      </c>
      <c r="E70" s="33" t="s">
        <v>135</v>
      </c>
      <c r="F70" s="36">
        <v>0.48417326114119119</v>
      </c>
      <c r="G70" s="33">
        <v>768</v>
      </c>
      <c r="H70" s="33">
        <v>827</v>
      </c>
      <c r="I70" s="33">
        <v>775</v>
      </c>
      <c r="J70" s="33">
        <v>827</v>
      </c>
      <c r="K70" s="33">
        <v>782</v>
      </c>
      <c r="L70" s="33">
        <v>823</v>
      </c>
      <c r="M70" s="33">
        <v>775</v>
      </c>
      <c r="N70" s="33">
        <v>826</v>
      </c>
      <c r="O70" s="35">
        <v>7.4000000000000003E-3</v>
      </c>
      <c r="P70" s="35">
        <v>2.3E-3</v>
      </c>
      <c r="Q70" s="33">
        <v>1601</v>
      </c>
      <c r="R70" s="34" t="s">
        <v>30</v>
      </c>
      <c r="S70" s="34" t="s">
        <v>30</v>
      </c>
      <c r="T70" s="34" t="s">
        <v>30</v>
      </c>
      <c r="U70" s="33" t="s">
        <v>150</v>
      </c>
    </row>
    <row r="71" spans="1:21">
      <c r="A71" s="33" t="s">
        <v>149</v>
      </c>
      <c r="B71" s="33" t="s">
        <v>138</v>
      </c>
      <c r="C71" s="33" t="s">
        <v>144</v>
      </c>
      <c r="D71" s="33" t="s">
        <v>136</v>
      </c>
      <c r="E71" s="33" t="s">
        <v>135</v>
      </c>
      <c r="F71" s="36">
        <v>0.49579449874971582</v>
      </c>
      <c r="G71" s="33">
        <v>738</v>
      </c>
      <c r="H71" s="33">
        <v>672</v>
      </c>
      <c r="I71" s="33">
        <v>715</v>
      </c>
      <c r="J71" s="33">
        <v>773</v>
      </c>
      <c r="K71" s="33">
        <v>728</v>
      </c>
      <c r="L71" s="33">
        <v>773</v>
      </c>
      <c r="M71" s="33">
        <v>727</v>
      </c>
      <c r="N71" s="33">
        <v>739</v>
      </c>
      <c r="O71" s="35">
        <v>1.2999999999999999E-2</v>
      </c>
      <c r="P71" s="35">
        <v>6.4399999999999999E-2</v>
      </c>
      <c r="Q71" s="33">
        <v>1466</v>
      </c>
      <c r="R71" s="34" t="s">
        <v>30</v>
      </c>
      <c r="S71" s="34" t="s">
        <v>30</v>
      </c>
      <c r="T71" s="34" t="s">
        <v>30</v>
      </c>
      <c r="U71" s="33" t="s">
        <v>134</v>
      </c>
    </row>
    <row r="72" spans="1:21">
      <c r="A72" s="33" t="s">
        <v>148</v>
      </c>
      <c r="B72" s="33" t="s">
        <v>138</v>
      </c>
      <c r="C72" s="33" t="s">
        <v>144</v>
      </c>
      <c r="D72" s="33" t="s">
        <v>136</v>
      </c>
      <c r="E72" s="33" t="s">
        <v>135</v>
      </c>
      <c r="F72" s="36">
        <v>0.504659924648027</v>
      </c>
      <c r="G72" s="33">
        <v>848</v>
      </c>
      <c r="H72" s="33">
        <v>843</v>
      </c>
      <c r="I72" s="33">
        <v>845</v>
      </c>
      <c r="J72" s="33">
        <v>829</v>
      </c>
      <c r="K72" s="33">
        <v>852</v>
      </c>
      <c r="L72" s="33">
        <v>826</v>
      </c>
      <c r="M72" s="33">
        <v>848</v>
      </c>
      <c r="N72" s="33">
        <v>833</v>
      </c>
      <c r="O72" s="35">
        <v>3.3999999999999998E-3</v>
      </c>
      <c r="P72" s="35">
        <v>8.8999999999999999E-3</v>
      </c>
      <c r="Q72" s="33">
        <v>1681</v>
      </c>
      <c r="R72" s="34" t="s">
        <v>30</v>
      </c>
      <c r="S72" s="34" t="s">
        <v>30</v>
      </c>
      <c r="T72" s="34" t="s">
        <v>30</v>
      </c>
      <c r="U72" s="33" t="s">
        <v>134</v>
      </c>
    </row>
    <row r="73" spans="1:21">
      <c r="A73" s="37" t="s">
        <v>147</v>
      </c>
      <c r="B73" s="33" t="s">
        <v>138</v>
      </c>
      <c r="C73" s="33" t="s">
        <v>144</v>
      </c>
      <c r="D73" s="33" t="s">
        <v>136</v>
      </c>
      <c r="E73" s="33" t="s">
        <v>135</v>
      </c>
      <c r="F73" s="36">
        <v>0.52541005646679217</v>
      </c>
      <c r="G73" s="33">
        <v>649</v>
      </c>
      <c r="H73" s="33">
        <v>595</v>
      </c>
      <c r="I73" s="33">
        <v>660</v>
      </c>
      <c r="J73" s="33">
        <v>590</v>
      </c>
      <c r="K73" s="33">
        <v>645</v>
      </c>
      <c r="L73" s="33">
        <v>580</v>
      </c>
      <c r="M73" s="33">
        <v>651</v>
      </c>
      <c r="N73" s="33">
        <v>588</v>
      </c>
      <c r="O73" s="35">
        <v>9.7000000000000003E-3</v>
      </c>
      <c r="P73" s="35">
        <v>1.06E-2</v>
      </c>
      <c r="Q73" s="33">
        <v>1240</v>
      </c>
      <c r="R73" s="34" t="s">
        <v>30</v>
      </c>
      <c r="S73" s="34" t="s">
        <v>30</v>
      </c>
      <c r="T73" s="34" t="s">
        <v>30</v>
      </c>
      <c r="U73" s="33" t="s">
        <v>146</v>
      </c>
    </row>
    <row r="74" spans="1:21">
      <c r="A74" s="33" t="s">
        <v>145</v>
      </c>
      <c r="B74" s="33" t="s">
        <v>138</v>
      </c>
      <c r="C74" s="33" t="s">
        <v>144</v>
      </c>
      <c r="D74" s="33" t="s">
        <v>136</v>
      </c>
      <c r="E74" s="33" t="s">
        <v>135</v>
      </c>
      <c r="F74" s="36">
        <v>0.51982082866741319</v>
      </c>
      <c r="G74" s="33">
        <v>762</v>
      </c>
      <c r="H74" s="33">
        <v>713</v>
      </c>
      <c r="I74" s="33">
        <v>781</v>
      </c>
      <c r="J74" s="33">
        <v>716</v>
      </c>
      <c r="K74" s="33">
        <v>778</v>
      </c>
      <c r="L74" s="33">
        <v>715</v>
      </c>
      <c r="M74" s="33">
        <v>774</v>
      </c>
      <c r="N74" s="33">
        <v>715</v>
      </c>
      <c r="O74" s="35">
        <v>1.0800000000000001E-2</v>
      </c>
      <c r="P74" s="35">
        <v>1.6999999999999999E-3</v>
      </c>
      <c r="Q74" s="33">
        <v>1488</v>
      </c>
      <c r="R74" s="34" t="s">
        <v>30</v>
      </c>
      <c r="S74" s="34" t="s">
        <v>30</v>
      </c>
      <c r="T74" s="34" t="s">
        <v>30</v>
      </c>
      <c r="U74" s="33" t="s">
        <v>134</v>
      </c>
    </row>
    <row r="75" spans="1:21">
      <c r="A75" s="37" t="s">
        <v>143</v>
      </c>
      <c r="B75" s="33" t="s">
        <v>138</v>
      </c>
      <c r="C75" s="33" t="s">
        <v>137</v>
      </c>
      <c r="D75" s="33" t="s">
        <v>136</v>
      </c>
      <c r="E75" s="33" t="s">
        <v>135</v>
      </c>
      <c r="F75" s="36">
        <v>0.5731292517006803</v>
      </c>
      <c r="G75" s="33">
        <v>854</v>
      </c>
      <c r="H75" s="33">
        <v>635</v>
      </c>
      <c r="I75" s="33">
        <v>831</v>
      </c>
      <c r="J75" s="33">
        <v>620</v>
      </c>
      <c r="K75" s="33"/>
      <c r="L75" s="33"/>
      <c r="M75" s="33">
        <v>843</v>
      </c>
      <c r="N75" s="33">
        <v>628</v>
      </c>
      <c r="O75" s="35">
        <v>1.3599999999999999E-2</v>
      </c>
      <c r="P75" s="35">
        <v>1.2E-2</v>
      </c>
      <c r="Q75" s="33">
        <v>1470</v>
      </c>
      <c r="R75" s="34" t="s">
        <v>30</v>
      </c>
      <c r="S75" s="34" t="s">
        <v>30</v>
      </c>
      <c r="T75" s="34" t="s">
        <v>30</v>
      </c>
      <c r="U75" s="33" t="s">
        <v>134</v>
      </c>
    </row>
    <row r="76" spans="1:21">
      <c r="A76" s="37" t="s">
        <v>142</v>
      </c>
      <c r="B76" s="33" t="s">
        <v>138</v>
      </c>
      <c r="C76" s="33" t="s">
        <v>137</v>
      </c>
      <c r="D76" s="33" t="s">
        <v>136</v>
      </c>
      <c r="E76" s="33" t="s">
        <v>135</v>
      </c>
      <c r="F76" s="36">
        <v>0.55928016937191249</v>
      </c>
      <c r="G76" s="33">
        <v>783</v>
      </c>
      <c r="H76" s="33">
        <v>614</v>
      </c>
      <c r="I76" s="33">
        <v>802</v>
      </c>
      <c r="J76" s="33">
        <v>635</v>
      </c>
      <c r="K76" s="33"/>
      <c r="L76" s="33"/>
      <c r="M76" s="33">
        <v>793</v>
      </c>
      <c r="N76" s="33">
        <v>625</v>
      </c>
      <c r="O76" s="35">
        <v>1.2E-2</v>
      </c>
      <c r="P76" s="35">
        <v>1.6799999999999999E-2</v>
      </c>
      <c r="Q76" s="33">
        <v>1417</v>
      </c>
      <c r="R76" s="34" t="s">
        <v>30</v>
      </c>
      <c r="S76" s="34" t="s">
        <v>30</v>
      </c>
      <c r="T76" s="34" t="s">
        <v>30</v>
      </c>
      <c r="U76" s="33" t="s">
        <v>141</v>
      </c>
    </row>
    <row r="77" spans="1:21">
      <c r="A77" s="37" t="s">
        <v>140</v>
      </c>
      <c r="B77" s="33" t="s">
        <v>138</v>
      </c>
      <c r="C77" s="33" t="s">
        <v>137</v>
      </c>
      <c r="D77" s="33" t="s">
        <v>136</v>
      </c>
      <c r="E77" s="33" t="s">
        <v>135</v>
      </c>
      <c r="F77" s="36">
        <v>0.5751611808618935</v>
      </c>
      <c r="G77" s="33">
        <v>801</v>
      </c>
      <c r="H77" s="33">
        <v>643</v>
      </c>
      <c r="I77" s="33">
        <v>894</v>
      </c>
      <c r="J77" s="33">
        <v>609</v>
      </c>
      <c r="K77" s="33"/>
      <c r="L77" s="33"/>
      <c r="M77" s="33">
        <v>848</v>
      </c>
      <c r="N77" s="33">
        <v>626</v>
      </c>
      <c r="O77" s="35">
        <v>5.4899999999999997E-2</v>
      </c>
      <c r="P77" s="35">
        <v>2.7199999999999998E-2</v>
      </c>
      <c r="Q77" s="33">
        <v>1474</v>
      </c>
      <c r="R77" s="34" t="s">
        <v>30</v>
      </c>
      <c r="S77" s="34" t="s">
        <v>30</v>
      </c>
      <c r="T77" s="34" t="s">
        <v>30</v>
      </c>
      <c r="U77" s="33" t="s">
        <v>134</v>
      </c>
    </row>
    <row r="78" spans="1:21">
      <c r="A78" s="37" t="s">
        <v>139</v>
      </c>
      <c r="B78" s="33" t="s">
        <v>138</v>
      </c>
      <c r="C78" s="33" t="s">
        <v>137</v>
      </c>
      <c r="D78" s="33" t="s">
        <v>136</v>
      </c>
      <c r="E78" s="33" t="s">
        <v>135</v>
      </c>
      <c r="F78" s="36">
        <v>0.57950386335908899</v>
      </c>
      <c r="G78" s="33">
        <v>947</v>
      </c>
      <c r="H78" s="33">
        <v>700</v>
      </c>
      <c r="I78" s="33">
        <v>941</v>
      </c>
      <c r="J78" s="33">
        <v>684</v>
      </c>
      <c r="K78" s="33">
        <v>962</v>
      </c>
      <c r="L78" s="33">
        <v>684</v>
      </c>
      <c r="M78" s="33">
        <v>950</v>
      </c>
      <c r="N78" s="33">
        <v>689</v>
      </c>
      <c r="O78" s="35">
        <v>9.2999999999999992E-3</v>
      </c>
      <c r="P78" s="35">
        <v>1.09E-2</v>
      </c>
      <c r="Q78" s="33">
        <v>1639</v>
      </c>
      <c r="R78" s="34" t="s">
        <v>30</v>
      </c>
      <c r="S78" s="34" t="s">
        <v>30</v>
      </c>
      <c r="T78" s="34" t="s">
        <v>30</v>
      </c>
      <c r="U78" s="33" t="s">
        <v>134</v>
      </c>
    </row>
  </sheetData>
  <conditionalFormatting sqref="E53:E74">
    <cfRule type="containsText" dxfId="26" priority="2" operator="containsText" text="alive">
      <formula>NOT(ISERROR(SEARCH(("alive"),(F53))))</formula>
    </cfRule>
  </conditionalFormatting>
  <conditionalFormatting sqref="E75:E78">
    <cfRule type="containsText" dxfId="25" priority="1" operator="containsText" text="alive">
      <formula>NOT(ISERROR(SEARCH(("alive"),(F75))))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92"/>
  <sheetViews>
    <sheetView zoomScaleNormal="100" workbookViewId="0">
      <pane xSplit="4" ySplit="1" topLeftCell="E34" activePane="bottomRight" state="frozen"/>
      <selection pane="topRight" activeCell="E1" sqref="E1"/>
      <selection pane="bottomLeft" activeCell="A2" sqref="A2"/>
      <selection pane="bottomRight" activeCell="O60" sqref="O60"/>
    </sheetView>
  </sheetViews>
  <sheetFormatPr baseColWidth="10" defaultColWidth="14.5" defaultRowHeight="15.75" customHeight="1"/>
  <cols>
    <col min="1" max="1" width="11.33203125" customWidth="1"/>
    <col min="2" max="2" width="2.1640625" customWidth="1"/>
    <col min="3" max="3" width="5.5" customWidth="1"/>
    <col min="4" max="4" width="7.33203125" customWidth="1"/>
    <col min="6" max="6" width="9.1640625" customWidth="1"/>
    <col min="7" max="7" width="11.1640625" customWidth="1"/>
    <col min="8" max="13" width="5.83203125" hidden="1" customWidth="1"/>
    <col min="14" max="14" width="7.1640625" customWidth="1"/>
    <col min="15" max="15" width="6.83203125" customWidth="1"/>
    <col min="16" max="16" width="8" customWidth="1"/>
    <col min="17" max="17" width="7.6640625" customWidth="1"/>
    <col min="18" max="18" width="5.33203125" customWidth="1"/>
    <col min="19" max="19" width="6.6640625" customWidth="1"/>
    <col min="20" max="20" width="6" customWidth="1"/>
    <col min="21" max="21" width="4.6640625" customWidth="1"/>
    <col min="22" max="22" width="5.1640625" customWidth="1"/>
    <col min="23" max="23" width="7" customWidth="1"/>
    <col min="24" max="24" width="6.5" customWidth="1"/>
    <col min="25" max="25" width="5.83203125" customWidth="1"/>
    <col min="26" max="26" width="4.6640625" customWidth="1"/>
    <col min="27" max="27" width="7.6640625" customWidth="1"/>
    <col min="28" max="28" width="8.1640625" customWidth="1"/>
    <col min="29" max="29" width="8.33203125" customWidth="1"/>
  </cols>
  <sheetData>
    <row r="1" spans="1:30" ht="15.75" customHeight="1">
      <c r="A1" s="1" t="s">
        <v>0</v>
      </c>
      <c r="B1" s="2" t="s">
        <v>1</v>
      </c>
      <c r="C1" s="2" t="s">
        <v>2</v>
      </c>
      <c r="D1" s="1" t="s">
        <v>3</v>
      </c>
      <c r="E1" s="2" t="s">
        <v>120</v>
      </c>
      <c r="F1" s="1" t="s">
        <v>4</v>
      </c>
      <c r="G1" s="1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2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1" t="s">
        <v>24</v>
      </c>
      <c r="AA1" s="1" t="s">
        <v>25</v>
      </c>
      <c r="AB1" s="4" t="s">
        <v>26</v>
      </c>
      <c r="AC1" s="5" t="s">
        <v>27</v>
      </c>
    </row>
    <row r="2" spans="1:30" ht="15.75" customHeight="1">
      <c r="A2" s="5" t="s">
        <v>28</v>
      </c>
      <c r="B2" s="5">
        <v>0</v>
      </c>
      <c r="C2" s="5"/>
      <c r="D2" s="5">
        <v>190411</v>
      </c>
      <c r="E2" s="5" t="s">
        <v>121</v>
      </c>
      <c r="F2" s="5" t="s">
        <v>124</v>
      </c>
      <c r="G2" s="6">
        <f t="shared" ref="G2:G51" si="0">N2/(N2+O2)</f>
        <v>0.43647244729852402</v>
      </c>
      <c r="H2" s="7">
        <v>664.2</v>
      </c>
      <c r="I2" s="7">
        <v>824.4</v>
      </c>
      <c r="J2" s="7">
        <v>634</v>
      </c>
      <c r="K2" s="7">
        <v>851.7</v>
      </c>
      <c r="L2" s="8"/>
      <c r="M2" s="8"/>
      <c r="N2" s="9">
        <f t="shared" ref="N2:O2" si="1">AVERAGE(H2,J2,L2)</f>
        <v>649.1</v>
      </c>
      <c r="O2" s="9">
        <f t="shared" si="1"/>
        <v>838.05</v>
      </c>
      <c r="P2" s="10">
        <f t="shared" ref="P2:Q2" si="2">STDEVP(H2,J2,L2)/N2</f>
        <v>2.3262979510090931E-2</v>
      </c>
      <c r="Q2" s="10">
        <f t="shared" si="2"/>
        <v>1.6287810989797785E-2</v>
      </c>
      <c r="R2" s="9">
        <f t="shared" ref="R2:R53" si="3">O2+N2</f>
        <v>1487.15</v>
      </c>
      <c r="S2" s="5">
        <v>53</v>
      </c>
      <c r="T2" s="5">
        <v>36</v>
      </c>
      <c r="U2" s="11">
        <f t="shared" ref="U2:U53" si="4">S2/T2</f>
        <v>1.4722222222222223</v>
      </c>
      <c r="V2" s="5" t="s">
        <v>29</v>
      </c>
      <c r="W2" s="5">
        <v>77</v>
      </c>
      <c r="X2" s="5">
        <v>83</v>
      </c>
      <c r="Y2">
        <f t="shared" ref="Y2:Y4" si="5">(X2-W2+1)*AA2</f>
        <v>72.8</v>
      </c>
      <c r="Z2" s="5">
        <v>22</v>
      </c>
      <c r="AA2" s="5">
        <v>10.4</v>
      </c>
      <c r="AB2" s="5" t="s">
        <v>30</v>
      </c>
      <c r="AC2" s="5" t="s">
        <v>30</v>
      </c>
      <c r="AD2" s="5"/>
    </row>
    <row r="3" spans="1:30" ht="15.75" customHeight="1">
      <c r="A3" s="5" t="s">
        <v>31</v>
      </c>
      <c r="B3" s="5">
        <v>0</v>
      </c>
      <c r="C3" s="5"/>
      <c r="D3" s="5">
        <v>190411</v>
      </c>
      <c r="E3" s="5" t="s">
        <v>121</v>
      </c>
      <c r="F3" s="5" t="s">
        <v>124</v>
      </c>
      <c r="G3" s="6">
        <f t="shared" si="0"/>
        <v>0.46528919956140352</v>
      </c>
      <c r="H3" s="7">
        <v>686.8</v>
      </c>
      <c r="I3" s="7">
        <v>780.1</v>
      </c>
      <c r="J3" s="7">
        <v>671.1</v>
      </c>
      <c r="K3" s="7">
        <v>780.4</v>
      </c>
      <c r="L3" s="8"/>
      <c r="M3" s="8"/>
      <c r="N3" s="9">
        <f t="shared" ref="N3:O3" si="6">AVERAGE(H3,J3,L3)</f>
        <v>678.95</v>
      </c>
      <c r="O3" s="9">
        <f t="shared" si="6"/>
        <v>780.25</v>
      </c>
      <c r="P3" s="10">
        <f t="shared" ref="P3:Q3" si="7">STDEVP(H3,J3,L3)/N3</f>
        <v>1.1561970690036035E-2</v>
      </c>
      <c r="Q3" s="10">
        <f t="shared" si="7"/>
        <v>1.9224607497594009E-4</v>
      </c>
      <c r="R3" s="9">
        <f t="shared" si="3"/>
        <v>1459.2</v>
      </c>
      <c r="S3" s="5">
        <v>55</v>
      </c>
      <c r="T3" s="5">
        <v>33.5</v>
      </c>
      <c r="U3" s="11">
        <f t="shared" si="4"/>
        <v>1.6417910447761195</v>
      </c>
      <c r="V3" s="5" t="s">
        <v>29</v>
      </c>
      <c r="W3" s="5">
        <v>61</v>
      </c>
      <c r="X3" s="5">
        <v>70</v>
      </c>
      <c r="Y3">
        <f t="shared" si="5"/>
        <v>104</v>
      </c>
      <c r="Z3" s="5">
        <v>22</v>
      </c>
      <c r="AA3" s="5">
        <v>10.4</v>
      </c>
      <c r="AB3" s="5" t="s">
        <v>30</v>
      </c>
      <c r="AC3" s="5" t="s">
        <v>30</v>
      </c>
    </row>
    <row r="4" spans="1:30" ht="15.75" customHeight="1">
      <c r="A4" s="5" t="s">
        <v>32</v>
      </c>
      <c r="B4" s="5">
        <v>0</v>
      </c>
      <c r="C4" s="5"/>
      <c r="D4" s="5">
        <v>190825</v>
      </c>
      <c r="E4" s="5" t="s">
        <v>121</v>
      </c>
      <c r="F4" s="5" t="s">
        <v>124</v>
      </c>
      <c r="G4" s="6">
        <f t="shared" si="0"/>
        <v>0.45797119316197166</v>
      </c>
      <c r="H4" s="7">
        <v>749</v>
      </c>
      <c r="I4" s="7">
        <v>885.5</v>
      </c>
      <c r="J4" s="7">
        <v>741.7</v>
      </c>
      <c r="K4" s="7">
        <v>859.9</v>
      </c>
      <c r="L4" s="7">
        <v>738.2</v>
      </c>
      <c r="M4" s="7">
        <v>892.6</v>
      </c>
      <c r="N4" s="9">
        <f t="shared" ref="N4:O4" si="8">AVERAGE(H4,J4,L4)</f>
        <v>742.9666666666667</v>
      </c>
      <c r="O4" s="9">
        <f t="shared" si="8"/>
        <v>879.33333333333337</v>
      </c>
      <c r="P4" s="10">
        <f t="shared" ref="P4:Q4" si="9">STDEVP(H4,J4,L4)/N4</f>
        <v>6.0556360350010026E-3</v>
      </c>
      <c r="Q4" s="10">
        <f t="shared" si="9"/>
        <v>1.597098594725526E-2</v>
      </c>
      <c r="R4" s="9">
        <f t="shared" si="3"/>
        <v>1622.3000000000002</v>
      </c>
      <c r="S4" s="5">
        <v>58.9</v>
      </c>
      <c r="T4" s="5">
        <v>34.5</v>
      </c>
      <c r="U4" s="11">
        <f t="shared" si="4"/>
        <v>1.7072463768115942</v>
      </c>
      <c r="V4" s="5" t="s">
        <v>29</v>
      </c>
      <c r="W4" s="5">
        <v>39</v>
      </c>
      <c r="X4" s="5">
        <v>50</v>
      </c>
      <c r="Y4">
        <f t="shared" si="5"/>
        <v>120</v>
      </c>
      <c r="Z4" s="5">
        <v>22</v>
      </c>
      <c r="AA4" s="5">
        <v>10</v>
      </c>
      <c r="AB4" s="5" t="s">
        <v>30</v>
      </c>
      <c r="AC4" s="5" t="s">
        <v>30</v>
      </c>
    </row>
    <row r="5" spans="1:30" ht="15.75" customHeight="1">
      <c r="A5" s="5" t="s">
        <v>33</v>
      </c>
      <c r="B5" s="5">
        <v>0</v>
      </c>
      <c r="C5" s="5"/>
      <c r="D5" s="5">
        <v>190408</v>
      </c>
      <c r="E5" s="5" t="s">
        <v>121</v>
      </c>
      <c r="F5" s="5" t="s">
        <v>124</v>
      </c>
      <c r="G5" s="6">
        <f t="shared" si="0"/>
        <v>0.46802967925011052</v>
      </c>
      <c r="H5" s="7">
        <v>671.1</v>
      </c>
      <c r="I5" s="7">
        <v>762.5</v>
      </c>
      <c r="J5" s="7">
        <v>675.6</v>
      </c>
      <c r="K5" s="7">
        <v>763.3</v>
      </c>
      <c r="L5" s="7">
        <v>665.5</v>
      </c>
      <c r="M5" s="7">
        <v>761.3</v>
      </c>
      <c r="N5" s="9">
        <f t="shared" ref="N5:O5" si="10">AVERAGE(H5,J5,L5)</f>
        <v>670.73333333333335</v>
      </c>
      <c r="O5" s="9">
        <f t="shared" si="10"/>
        <v>762.36666666666667</v>
      </c>
      <c r="P5" s="10">
        <f t="shared" ref="P5:Q5" si="11">STDEVP(H5,J5,L5)/N5</f>
        <v>6.1596031970632056E-3</v>
      </c>
      <c r="Q5" s="10">
        <f t="shared" si="11"/>
        <v>1.0781188409722346E-3</v>
      </c>
      <c r="R5" s="9">
        <f t="shared" si="3"/>
        <v>1433.1</v>
      </c>
      <c r="S5" s="5">
        <v>53.7</v>
      </c>
      <c r="T5" s="5">
        <v>35.299999999999997</v>
      </c>
      <c r="U5" s="11">
        <f t="shared" si="4"/>
        <v>1.5212464589235128</v>
      </c>
      <c r="V5" s="5" t="s">
        <v>29</v>
      </c>
      <c r="W5" s="5" t="s">
        <v>30</v>
      </c>
      <c r="X5" s="5" t="s">
        <v>30</v>
      </c>
      <c r="Y5" s="5" t="s">
        <v>30</v>
      </c>
      <c r="Z5" s="22">
        <v>26.8</v>
      </c>
      <c r="AA5" s="5">
        <v>7.5</v>
      </c>
      <c r="AB5" s="5" t="s">
        <v>30</v>
      </c>
      <c r="AC5" s="5" t="s">
        <v>30</v>
      </c>
      <c r="AD5" s="5"/>
    </row>
    <row r="6" spans="1:30" ht="15.75" customHeight="1">
      <c r="A6" s="5" t="s">
        <v>34</v>
      </c>
      <c r="B6" s="5">
        <v>0</v>
      </c>
      <c r="C6" s="29" t="s">
        <v>128</v>
      </c>
      <c r="D6" s="5">
        <v>190501</v>
      </c>
      <c r="E6" s="5" t="s">
        <v>121</v>
      </c>
      <c r="F6" s="5" t="s">
        <v>124</v>
      </c>
      <c r="G6" s="6">
        <f t="shared" si="0"/>
        <v>0.47963981193720612</v>
      </c>
      <c r="H6" s="7">
        <v>607.9</v>
      </c>
      <c r="I6" s="7">
        <v>651.20000000000005</v>
      </c>
      <c r="J6" s="7">
        <v>595.9</v>
      </c>
      <c r="K6" s="7">
        <v>654.79999999999995</v>
      </c>
      <c r="L6" s="8"/>
      <c r="M6" s="8"/>
      <c r="N6" s="9">
        <f t="shared" ref="N6:O6" si="12">AVERAGE(H6,J6,L6)</f>
        <v>601.9</v>
      </c>
      <c r="O6" s="9">
        <f t="shared" si="12"/>
        <v>653</v>
      </c>
      <c r="P6" s="10">
        <f t="shared" ref="P6:Q6" si="13">STDEVP(H6,J6,L6)/N6</f>
        <v>9.9684332945672045E-3</v>
      </c>
      <c r="Q6" s="10">
        <f t="shared" si="13"/>
        <v>2.7565084226645552E-3</v>
      </c>
      <c r="R6" s="9">
        <f t="shared" si="3"/>
        <v>1254.9000000000001</v>
      </c>
      <c r="S6" s="5">
        <v>52.3</v>
      </c>
      <c r="T6" s="5">
        <v>31.2</v>
      </c>
      <c r="U6" s="11">
        <f t="shared" si="4"/>
        <v>1.6762820512820513</v>
      </c>
      <c r="V6" s="5">
        <v>19</v>
      </c>
      <c r="W6" s="5">
        <v>108</v>
      </c>
      <c r="X6" s="5">
        <v>118</v>
      </c>
      <c r="Y6">
        <f t="shared" ref="Y6:Y19" si="14">(X6-W6+1)*AA6</f>
        <v>110</v>
      </c>
      <c r="Z6" s="5">
        <v>22</v>
      </c>
      <c r="AA6" s="5">
        <v>10</v>
      </c>
      <c r="AB6" s="5" t="s">
        <v>30</v>
      </c>
      <c r="AC6" s="5" t="s">
        <v>30</v>
      </c>
    </row>
    <row r="7" spans="1:30" ht="15.75" customHeight="1">
      <c r="A7" s="5" t="s">
        <v>35</v>
      </c>
      <c r="B7" s="5">
        <v>0</v>
      </c>
      <c r="C7" s="5"/>
      <c r="D7" s="5">
        <v>190411</v>
      </c>
      <c r="E7" s="5" t="s">
        <v>121</v>
      </c>
      <c r="F7" s="5" t="s">
        <v>124</v>
      </c>
      <c r="G7" s="6">
        <f t="shared" si="0"/>
        <v>0.48567310661953939</v>
      </c>
      <c r="H7" s="7">
        <v>710</v>
      </c>
      <c r="I7" s="7">
        <v>753.7</v>
      </c>
      <c r="J7" s="7">
        <v>705.3</v>
      </c>
      <c r="K7" s="7">
        <v>745.1</v>
      </c>
      <c r="L7" s="8"/>
      <c r="M7" s="8"/>
      <c r="N7" s="9">
        <f t="shared" ref="N7:O7" si="15">AVERAGE(H7,J7,L7)</f>
        <v>707.65</v>
      </c>
      <c r="O7" s="9">
        <f t="shared" si="15"/>
        <v>749.40000000000009</v>
      </c>
      <c r="P7" s="10">
        <f t="shared" ref="P7:Q7" si="16">STDEVP(H7,J7,L7)/N7</f>
        <v>3.3208507030311916E-3</v>
      </c>
      <c r="Q7" s="10">
        <f t="shared" si="16"/>
        <v>5.7379236722711648E-3</v>
      </c>
      <c r="R7" s="9">
        <f t="shared" si="3"/>
        <v>1457.0500000000002</v>
      </c>
      <c r="S7" s="5">
        <v>53</v>
      </c>
      <c r="T7" s="5">
        <v>36.200000000000003</v>
      </c>
      <c r="U7" s="11">
        <f t="shared" si="4"/>
        <v>1.4640883977900552</v>
      </c>
      <c r="V7" s="5" t="s">
        <v>29</v>
      </c>
      <c r="W7" s="5">
        <v>102</v>
      </c>
      <c r="X7" s="5">
        <v>110</v>
      </c>
      <c r="Y7">
        <f t="shared" si="14"/>
        <v>93.600000000000009</v>
      </c>
      <c r="Z7" s="5">
        <v>22</v>
      </c>
      <c r="AA7" s="5">
        <v>10.4</v>
      </c>
      <c r="AB7" s="5" t="s">
        <v>30</v>
      </c>
      <c r="AC7" s="5" t="s">
        <v>30</v>
      </c>
    </row>
    <row r="8" spans="1:30" ht="15.75" customHeight="1">
      <c r="A8" s="5" t="s">
        <v>36</v>
      </c>
      <c r="B8" s="5">
        <v>0</v>
      </c>
      <c r="C8" s="5" t="s">
        <v>37</v>
      </c>
      <c r="D8" s="5">
        <v>190501</v>
      </c>
      <c r="E8" s="5" t="s">
        <v>121</v>
      </c>
      <c r="F8" s="5" t="s">
        <v>124</v>
      </c>
      <c r="G8" s="6">
        <f t="shared" si="0"/>
        <v>0.48807174887892379</v>
      </c>
      <c r="H8" s="7">
        <v>679.5</v>
      </c>
      <c r="I8" s="7">
        <v>718.2</v>
      </c>
      <c r="J8" s="7">
        <v>681</v>
      </c>
      <c r="K8" s="7">
        <v>708.8</v>
      </c>
      <c r="L8" s="8"/>
      <c r="M8" s="8"/>
      <c r="N8" s="9">
        <f t="shared" ref="N8:O8" si="17">AVERAGE(H8,J8,L8)</f>
        <v>680.25</v>
      </c>
      <c r="O8" s="9">
        <f t="shared" si="17"/>
        <v>713.5</v>
      </c>
      <c r="P8" s="10">
        <f t="shared" ref="P8:Q8" si="18">STDEVP(H8,J8,L8)/N8</f>
        <v>1.1025358324145535E-3</v>
      </c>
      <c r="Q8" s="10">
        <f t="shared" si="18"/>
        <v>6.5872459705676881E-3</v>
      </c>
      <c r="R8" s="9">
        <f t="shared" si="3"/>
        <v>1393.75</v>
      </c>
      <c r="S8" s="5">
        <v>49.7</v>
      </c>
      <c r="T8" s="5">
        <v>37.1</v>
      </c>
      <c r="U8" s="11">
        <f t="shared" si="4"/>
        <v>1.3396226415094339</v>
      </c>
      <c r="V8" s="5">
        <v>19</v>
      </c>
      <c r="W8" s="5">
        <v>96</v>
      </c>
      <c r="X8" s="5">
        <v>105</v>
      </c>
      <c r="Y8">
        <f t="shared" si="14"/>
        <v>100</v>
      </c>
      <c r="Z8" s="5">
        <v>22</v>
      </c>
      <c r="AA8" s="5">
        <v>10</v>
      </c>
      <c r="AB8" s="5" t="s">
        <v>30</v>
      </c>
      <c r="AC8" s="5" t="s">
        <v>30</v>
      </c>
    </row>
    <row r="9" spans="1:30" ht="15.75" customHeight="1">
      <c r="A9" s="5" t="s">
        <v>38</v>
      </c>
      <c r="B9" s="5">
        <v>0</v>
      </c>
      <c r="C9" s="5"/>
      <c r="D9" s="5">
        <v>190825</v>
      </c>
      <c r="E9" s="5" t="s">
        <v>121</v>
      </c>
      <c r="F9" s="5" t="s">
        <v>124</v>
      </c>
      <c r="G9" s="6">
        <f t="shared" si="0"/>
        <v>0.49305713635328935</v>
      </c>
      <c r="H9" s="7">
        <v>810.8</v>
      </c>
      <c r="I9" s="7">
        <v>814.3</v>
      </c>
      <c r="J9" s="7">
        <v>765</v>
      </c>
      <c r="K9" s="7">
        <v>824.4</v>
      </c>
      <c r="L9" s="7">
        <v>806.8</v>
      </c>
      <c r="M9" s="7">
        <v>811</v>
      </c>
      <c r="N9" s="9">
        <f t="shared" ref="N9:O9" si="19">AVERAGE(H9,J9,L9)</f>
        <v>794.19999999999993</v>
      </c>
      <c r="O9" s="9">
        <f t="shared" si="19"/>
        <v>816.56666666666661</v>
      </c>
      <c r="P9" s="10">
        <f t="shared" ref="P9:Q9" si="20">STDEVP(H9,J9,L9)/N9</f>
        <v>2.6079064851431966E-2</v>
      </c>
      <c r="Q9" s="10">
        <f t="shared" si="20"/>
        <v>6.9810433627840399E-3</v>
      </c>
      <c r="R9" s="9">
        <f t="shared" si="3"/>
        <v>1610.7666666666664</v>
      </c>
      <c r="S9" s="5">
        <v>59.5</v>
      </c>
      <c r="T9" s="5">
        <v>34</v>
      </c>
      <c r="U9" s="11">
        <f t="shared" si="4"/>
        <v>1.75</v>
      </c>
      <c r="V9" s="5" t="s">
        <v>29</v>
      </c>
      <c r="W9" s="5">
        <v>87</v>
      </c>
      <c r="X9" s="5">
        <v>95</v>
      </c>
      <c r="Y9">
        <f t="shared" si="14"/>
        <v>90</v>
      </c>
      <c r="Z9" s="5">
        <v>22</v>
      </c>
      <c r="AA9" s="5">
        <v>10</v>
      </c>
      <c r="AB9" s="5" t="s">
        <v>30</v>
      </c>
      <c r="AC9" s="5" t="s">
        <v>30</v>
      </c>
    </row>
    <row r="10" spans="1:30" ht="15.75" customHeight="1">
      <c r="A10" s="5" t="s">
        <v>39</v>
      </c>
      <c r="B10" s="5">
        <v>0</v>
      </c>
      <c r="C10" s="5"/>
      <c r="D10" s="5">
        <v>190501</v>
      </c>
      <c r="E10" s="5" t="s">
        <v>121</v>
      </c>
      <c r="F10" s="5" t="s">
        <v>123</v>
      </c>
      <c r="G10" s="6">
        <f t="shared" si="0"/>
        <v>0.49435239622305366</v>
      </c>
      <c r="H10" s="7">
        <v>694.7</v>
      </c>
      <c r="I10" s="7">
        <v>708</v>
      </c>
      <c r="J10" s="7">
        <v>692.7</v>
      </c>
      <c r="K10" s="7">
        <v>711.1</v>
      </c>
      <c r="L10" s="8"/>
      <c r="M10" s="8"/>
      <c r="N10" s="9">
        <f t="shared" ref="N10:O10" si="21">AVERAGE(H10,J10,L10)</f>
        <v>693.7</v>
      </c>
      <c r="O10" s="9">
        <f t="shared" si="21"/>
        <v>709.55</v>
      </c>
      <c r="P10" s="10">
        <f t="shared" ref="P10:Q10" si="22">STDEVP(H10,J10,L10)/N10</f>
        <v>1.441545336600836E-3</v>
      </c>
      <c r="Q10" s="10">
        <f t="shared" si="22"/>
        <v>2.1844831231062102E-3</v>
      </c>
      <c r="R10" s="9">
        <f t="shared" si="3"/>
        <v>1403.25</v>
      </c>
      <c r="S10" s="5">
        <v>51</v>
      </c>
      <c r="T10" s="5">
        <v>34.5</v>
      </c>
      <c r="U10" s="11">
        <f t="shared" si="4"/>
        <v>1.4782608695652173</v>
      </c>
      <c r="V10" s="5">
        <v>19</v>
      </c>
      <c r="W10" s="5">
        <v>129</v>
      </c>
      <c r="X10" s="5">
        <v>136</v>
      </c>
      <c r="Y10">
        <f t="shared" si="14"/>
        <v>80</v>
      </c>
      <c r="Z10" s="5">
        <v>22</v>
      </c>
      <c r="AA10" s="5">
        <v>10</v>
      </c>
      <c r="AB10" s="4" t="s">
        <v>40</v>
      </c>
      <c r="AC10" s="5">
        <v>0</v>
      </c>
    </row>
    <row r="11" spans="1:30" ht="15.75" customHeight="1">
      <c r="A11" s="5" t="s">
        <v>41</v>
      </c>
      <c r="B11" s="5">
        <v>0</v>
      </c>
      <c r="C11" s="5"/>
      <c r="D11" s="5">
        <v>190411</v>
      </c>
      <c r="E11" s="5" t="s">
        <v>121</v>
      </c>
      <c r="F11" s="5" t="s">
        <v>123</v>
      </c>
      <c r="G11" s="6">
        <f t="shared" si="0"/>
        <v>0.49538196911341287</v>
      </c>
      <c r="H11" s="7">
        <v>672.1</v>
      </c>
      <c r="I11" s="7">
        <v>680.2</v>
      </c>
      <c r="J11" s="7">
        <v>652.70000000000005</v>
      </c>
      <c r="K11" s="7">
        <v>669.3</v>
      </c>
      <c r="L11" s="8"/>
      <c r="M11" s="8"/>
      <c r="N11" s="9">
        <f t="shared" ref="N11:O11" si="23">AVERAGE(H11,J11,L11)</f>
        <v>662.40000000000009</v>
      </c>
      <c r="O11" s="9">
        <f t="shared" si="23"/>
        <v>674.75</v>
      </c>
      <c r="P11" s="10">
        <f t="shared" ref="P11:Q11" si="24">STDEVP(H11,J11,L11)/N11</f>
        <v>1.4643719806763265E-2</v>
      </c>
      <c r="Q11" s="10">
        <f t="shared" si="24"/>
        <v>8.077065579844455E-3</v>
      </c>
      <c r="R11" s="9">
        <f t="shared" si="3"/>
        <v>1337.15</v>
      </c>
      <c r="S11" s="5">
        <v>55.5</v>
      </c>
      <c r="T11" s="5">
        <v>32.6</v>
      </c>
      <c r="U11" s="11">
        <f t="shared" si="4"/>
        <v>1.7024539877300613</v>
      </c>
      <c r="V11" s="5" t="s">
        <v>29</v>
      </c>
      <c r="W11" s="5">
        <v>118</v>
      </c>
      <c r="X11" s="5">
        <v>127</v>
      </c>
      <c r="Y11">
        <f t="shared" si="14"/>
        <v>104</v>
      </c>
      <c r="Z11" s="5">
        <v>22</v>
      </c>
      <c r="AA11" s="5">
        <v>10.4</v>
      </c>
      <c r="AB11" s="4" t="s">
        <v>40</v>
      </c>
      <c r="AC11" s="5">
        <v>0</v>
      </c>
      <c r="AD11" s="5"/>
    </row>
    <row r="12" spans="1:30" ht="15.75" customHeight="1">
      <c r="A12" s="5" t="s">
        <v>42</v>
      </c>
      <c r="B12" s="5">
        <v>0</v>
      </c>
      <c r="C12" s="5"/>
      <c r="D12" s="5">
        <v>190418</v>
      </c>
      <c r="E12" s="5" t="s">
        <v>121</v>
      </c>
      <c r="F12" s="5" t="s">
        <v>124</v>
      </c>
      <c r="G12" s="6">
        <f t="shared" si="0"/>
        <v>0.4971537001897533</v>
      </c>
      <c r="H12" s="7">
        <v>626.29999999999995</v>
      </c>
      <c r="I12" s="7">
        <v>635.29999999999995</v>
      </c>
      <c r="J12" s="7">
        <v>631.29999999999995</v>
      </c>
      <c r="K12" s="7">
        <v>636.70000000000005</v>
      </c>
      <c r="L12" s="8"/>
      <c r="M12" s="8"/>
      <c r="N12" s="9">
        <f t="shared" ref="N12:O12" si="25">AVERAGE(H12,J12,L12)</f>
        <v>628.79999999999995</v>
      </c>
      <c r="O12" s="9">
        <f t="shared" si="25"/>
        <v>636</v>
      </c>
      <c r="P12" s="10">
        <f t="shared" ref="P12:Q12" si="26">STDEVP(H12,J12,L12)/N12</f>
        <v>3.9758269720101781E-3</v>
      </c>
      <c r="Q12" s="10">
        <f t="shared" si="26"/>
        <v>1.1006289308176816E-3</v>
      </c>
      <c r="R12" s="9">
        <f t="shared" si="3"/>
        <v>1264.8</v>
      </c>
      <c r="S12" s="5">
        <v>47.4</v>
      </c>
      <c r="T12" s="5">
        <v>36.4</v>
      </c>
      <c r="U12" s="11">
        <f t="shared" si="4"/>
        <v>1.3021978021978022</v>
      </c>
      <c r="V12" s="5">
        <f>29*0.75</f>
        <v>21.75</v>
      </c>
      <c r="W12" s="5">
        <v>116</v>
      </c>
      <c r="X12" s="5">
        <v>125</v>
      </c>
      <c r="Y12">
        <f t="shared" si="14"/>
        <v>100</v>
      </c>
      <c r="Z12" s="5">
        <v>22</v>
      </c>
      <c r="AA12" s="5">
        <v>10</v>
      </c>
      <c r="AB12" s="5" t="s">
        <v>30</v>
      </c>
      <c r="AC12" s="5" t="s">
        <v>30</v>
      </c>
    </row>
    <row r="13" spans="1:30" ht="15.75" customHeight="1">
      <c r="A13" s="5" t="s">
        <v>43</v>
      </c>
      <c r="B13" s="5">
        <v>0</v>
      </c>
      <c r="C13" s="5"/>
      <c r="D13" s="5">
        <v>190410</v>
      </c>
      <c r="E13" s="5" t="s">
        <v>121</v>
      </c>
      <c r="F13" s="5" t="s">
        <v>123</v>
      </c>
      <c r="G13" s="6">
        <f t="shared" si="0"/>
        <v>0.50255801883295015</v>
      </c>
      <c r="H13" s="7">
        <v>681.5</v>
      </c>
      <c r="I13" s="7">
        <v>670.7</v>
      </c>
      <c r="J13" s="7">
        <v>674.1</v>
      </c>
      <c r="K13" s="7">
        <v>671.1</v>
      </c>
      <c r="L13" s="8"/>
      <c r="M13" s="8"/>
      <c r="N13" s="9">
        <f t="shared" ref="N13:O13" si="27">AVERAGE(H13,J13,L13)</f>
        <v>677.8</v>
      </c>
      <c r="O13" s="9">
        <f t="shared" si="27"/>
        <v>670.90000000000009</v>
      </c>
      <c r="P13" s="10">
        <f t="shared" ref="P13:Q13" si="28">STDEVP(H13,J13,L13)/N13</f>
        <v>5.4588374151666999E-3</v>
      </c>
      <c r="Q13" s="10">
        <f t="shared" si="28"/>
        <v>2.9810702042031392E-4</v>
      </c>
      <c r="R13" s="9">
        <f t="shared" si="3"/>
        <v>1348.7</v>
      </c>
      <c r="S13" s="5">
        <v>52.6</v>
      </c>
      <c r="T13" s="5">
        <v>33.700000000000003</v>
      </c>
      <c r="U13" s="11">
        <f t="shared" si="4"/>
        <v>1.5608308605341246</v>
      </c>
      <c r="V13" s="5" t="s">
        <v>29</v>
      </c>
      <c r="W13" s="5">
        <v>158</v>
      </c>
      <c r="X13" s="5">
        <v>166</v>
      </c>
      <c r="Y13">
        <f t="shared" si="14"/>
        <v>90</v>
      </c>
      <c r="Z13" s="5">
        <v>22</v>
      </c>
      <c r="AA13" s="5">
        <v>10</v>
      </c>
      <c r="AB13" s="5" t="s">
        <v>30</v>
      </c>
      <c r="AC13" s="5" t="s">
        <v>30</v>
      </c>
      <c r="AD13" s="5"/>
    </row>
    <row r="14" spans="1:30" ht="15.75" customHeight="1">
      <c r="A14" s="5" t="s">
        <v>44</v>
      </c>
      <c r="B14" s="5">
        <v>0</v>
      </c>
      <c r="C14" s="5"/>
      <c r="D14" s="5">
        <v>190824</v>
      </c>
      <c r="E14" s="5" t="s">
        <v>121</v>
      </c>
      <c r="F14" s="5" t="s">
        <v>123</v>
      </c>
      <c r="G14" s="6">
        <f t="shared" si="0"/>
        <v>0.50598609680741513</v>
      </c>
      <c r="H14" s="7">
        <v>790</v>
      </c>
      <c r="I14" s="7">
        <v>766</v>
      </c>
      <c r="J14" s="7">
        <v>778.4</v>
      </c>
      <c r="K14" s="7">
        <v>775.4</v>
      </c>
      <c r="L14" s="7">
        <v>789.9</v>
      </c>
      <c r="M14" s="7">
        <v>761.1</v>
      </c>
      <c r="N14" s="9">
        <f t="shared" ref="N14:O14" si="29">AVERAGE(H14,J14,L14)</f>
        <v>786.1</v>
      </c>
      <c r="O14" s="9">
        <f t="shared" si="29"/>
        <v>767.5</v>
      </c>
      <c r="P14" s="10">
        <f t="shared" ref="P14:Q14" si="30">STDEVP(H14,J14,L14)/N14</f>
        <v>6.9264409952946512E-3</v>
      </c>
      <c r="Q14" s="10">
        <f t="shared" si="30"/>
        <v>7.7309714609717249E-3</v>
      </c>
      <c r="R14" s="9">
        <f t="shared" si="3"/>
        <v>1553.6</v>
      </c>
      <c r="S14" s="5">
        <v>60</v>
      </c>
      <c r="T14" s="5">
        <v>34</v>
      </c>
      <c r="U14" s="11">
        <f t="shared" si="4"/>
        <v>1.7647058823529411</v>
      </c>
      <c r="V14" s="5" t="s">
        <v>29</v>
      </c>
      <c r="W14" s="5">
        <v>129</v>
      </c>
      <c r="X14" s="5">
        <v>143</v>
      </c>
      <c r="Y14">
        <f t="shared" si="14"/>
        <v>150</v>
      </c>
      <c r="Z14" s="13">
        <v>20</v>
      </c>
      <c r="AA14" s="5">
        <v>10</v>
      </c>
      <c r="AB14" s="4" t="s">
        <v>45</v>
      </c>
      <c r="AC14" s="5" t="s">
        <v>30</v>
      </c>
    </row>
    <row r="15" spans="1:30" ht="15.75" customHeight="1">
      <c r="A15" s="5" t="s">
        <v>46</v>
      </c>
      <c r="B15" s="5">
        <v>0</v>
      </c>
      <c r="C15" s="5"/>
      <c r="D15" s="5">
        <v>190418</v>
      </c>
      <c r="E15" s="5" t="s">
        <v>121</v>
      </c>
      <c r="F15" s="5" t="s">
        <v>124</v>
      </c>
      <c r="G15" s="6">
        <f t="shared" si="0"/>
        <v>0.50569810368943624</v>
      </c>
      <c r="H15" s="7">
        <v>738</v>
      </c>
      <c r="I15" s="7">
        <v>726.4</v>
      </c>
      <c r="J15" s="7">
        <v>731.5</v>
      </c>
      <c r="K15" s="7">
        <v>704.2</v>
      </c>
      <c r="L15" s="7">
        <v>735.9</v>
      </c>
      <c r="M15" s="7">
        <v>725.1</v>
      </c>
      <c r="N15" s="9">
        <f t="shared" ref="N15:O15" si="31">AVERAGE(H15,J15,L15)</f>
        <v>735.13333333333333</v>
      </c>
      <c r="O15" s="9">
        <f t="shared" si="31"/>
        <v>718.56666666666661</v>
      </c>
      <c r="P15" s="10">
        <f t="shared" ref="P15:Q15" si="32">STDEVP(H15,J15,L15)/N15</f>
        <v>3.6842610076669741E-3</v>
      </c>
      <c r="Q15" s="10">
        <f t="shared" si="32"/>
        <v>1.4156823129918127E-2</v>
      </c>
      <c r="R15" s="9">
        <f t="shared" si="3"/>
        <v>1453.6999999999998</v>
      </c>
      <c r="S15" s="5">
        <v>55</v>
      </c>
      <c r="T15" s="5">
        <v>36</v>
      </c>
      <c r="U15" s="11">
        <f t="shared" si="4"/>
        <v>1.5277777777777777</v>
      </c>
      <c r="V15" s="5">
        <f>29*0.75</f>
        <v>21.75</v>
      </c>
      <c r="W15" s="5">
        <v>144</v>
      </c>
      <c r="X15" s="5">
        <v>156</v>
      </c>
      <c r="Y15">
        <f t="shared" si="14"/>
        <v>130</v>
      </c>
      <c r="Z15" s="5">
        <v>22</v>
      </c>
      <c r="AA15" s="5">
        <v>10</v>
      </c>
      <c r="AB15" s="5" t="s">
        <v>30</v>
      </c>
      <c r="AC15" s="5" t="s">
        <v>30</v>
      </c>
    </row>
    <row r="16" spans="1:30" ht="15.75" customHeight="1">
      <c r="A16" s="5" t="s">
        <v>47</v>
      </c>
      <c r="B16" s="5">
        <v>0</v>
      </c>
      <c r="C16" s="5"/>
      <c r="D16" s="5">
        <v>190824</v>
      </c>
      <c r="E16" s="5" t="s">
        <v>121</v>
      </c>
      <c r="F16" s="5" t="s">
        <v>123</v>
      </c>
      <c r="G16" s="6">
        <f t="shared" si="0"/>
        <v>0.50732206499876509</v>
      </c>
      <c r="H16" s="7">
        <v>717.6</v>
      </c>
      <c r="I16" s="7">
        <v>702.3</v>
      </c>
      <c r="J16" s="7">
        <v>720.1</v>
      </c>
      <c r="K16" s="7">
        <v>693.9</v>
      </c>
      <c r="L16" s="8"/>
      <c r="M16" s="8"/>
      <c r="N16" s="9">
        <f t="shared" ref="N16:O16" si="33">AVERAGE(H16,J16,L16)</f>
        <v>718.85</v>
      </c>
      <c r="O16" s="9">
        <f t="shared" si="33"/>
        <v>698.09999999999991</v>
      </c>
      <c r="P16" s="10">
        <f t="shared" ref="P16:Q16" si="34">STDEVP(H16,J16,L16)/N16</f>
        <v>1.7388885024692217E-3</v>
      </c>
      <c r="Q16" s="10">
        <f t="shared" si="34"/>
        <v>6.0163300386763922E-3</v>
      </c>
      <c r="R16" s="9">
        <f t="shared" si="3"/>
        <v>1416.9499999999998</v>
      </c>
      <c r="S16" s="5">
        <v>55</v>
      </c>
      <c r="T16" s="5">
        <v>32.6</v>
      </c>
      <c r="U16" s="11">
        <f t="shared" si="4"/>
        <v>1.6871165644171779</v>
      </c>
      <c r="V16" s="5" t="s">
        <v>29</v>
      </c>
      <c r="W16" s="5">
        <v>69</v>
      </c>
      <c r="X16" s="5">
        <v>82</v>
      </c>
      <c r="Y16">
        <f t="shared" si="14"/>
        <v>140</v>
      </c>
      <c r="Z16" s="13">
        <v>20</v>
      </c>
      <c r="AA16" s="5">
        <v>10</v>
      </c>
      <c r="AB16" s="5" t="s">
        <v>48</v>
      </c>
      <c r="AC16" s="5" t="s">
        <v>30</v>
      </c>
    </row>
    <row r="17" spans="1:30" ht="15.75" customHeight="1">
      <c r="A17" s="5" t="s">
        <v>49</v>
      </c>
      <c r="B17" s="5">
        <v>0</v>
      </c>
      <c r="C17" s="5"/>
      <c r="D17" s="5">
        <v>190501</v>
      </c>
      <c r="E17" s="5" t="s">
        <v>121</v>
      </c>
      <c r="F17" s="5" t="s">
        <v>123</v>
      </c>
      <c r="G17" s="6">
        <f t="shared" si="0"/>
        <v>0.5104786179552534</v>
      </c>
      <c r="H17" s="7">
        <v>717.5</v>
      </c>
      <c r="I17" s="7">
        <v>693.8</v>
      </c>
      <c r="J17" s="7">
        <v>724.5</v>
      </c>
      <c r="K17" s="7">
        <v>689</v>
      </c>
      <c r="L17" s="8"/>
      <c r="M17" s="8"/>
      <c r="N17" s="9">
        <f t="shared" ref="N17:O17" si="35">AVERAGE(H17,J17,L17)</f>
        <v>721</v>
      </c>
      <c r="O17" s="9">
        <f t="shared" si="35"/>
        <v>691.4</v>
      </c>
      <c r="P17" s="10">
        <f t="shared" ref="P17:Q17" si="36">STDEVP(H17,J17,L17)/N17</f>
        <v>4.8543689320388345E-3</v>
      </c>
      <c r="Q17" s="10">
        <f t="shared" si="36"/>
        <v>3.4712178189181043E-3</v>
      </c>
      <c r="R17" s="9">
        <f t="shared" si="3"/>
        <v>1412.4</v>
      </c>
      <c r="S17" s="5">
        <v>54.6</v>
      </c>
      <c r="T17" s="5">
        <v>32.799999999999997</v>
      </c>
      <c r="U17" s="11">
        <f t="shared" si="4"/>
        <v>1.6646341463414636</v>
      </c>
      <c r="V17" s="5">
        <v>19</v>
      </c>
      <c r="W17" s="5">
        <v>98</v>
      </c>
      <c r="X17" s="5">
        <v>109</v>
      </c>
      <c r="Y17">
        <f t="shared" si="14"/>
        <v>120</v>
      </c>
      <c r="Z17" s="5">
        <v>22</v>
      </c>
      <c r="AA17" s="5">
        <v>10</v>
      </c>
      <c r="AB17" s="4" t="s">
        <v>50</v>
      </c>
      <c r="AC17" s="5">
        <v>15</v>
      </c>
    </row>
    <row r="18" spans="1:30" ht="15.75" customHeight="1">
      <c r="A18" s="5" t="s">
        <v>51</v>
      </c>
      <c r="B18" s="5">
        <v>0</v>
      </c>
      <c r="C18" s="5"/>
      <c r="D18" s="5">
        <v>190824</v>
      </c>
      <c r="E18" s="5" t="s">
        <v>121</v>
      </c>
      <c r="F18" s="5" t="s">
        <v>123</v>
      </c>
      <c r="G18" s="6">
        <f t="shared" si="0"/>
        <v>0.51813484014295375</v>
      </c>
      <c r="H18" s="7">
        <v>705.6</v>
      </c>
      <c r="I18" s="7">
        <v>672.8</v>
      </c>
      <c r="J18" s="7">
        <v>728.5</v>
      </c>
      <c r="K18" s="7">
        <v>657.1</v>
      </c>
      <c r="L18" s="7">
        <v>711.6</v>
      </c>
      <c r="M18" s="7">
        <v>665.6</v>
      </c>
      <c r="N18" s="9">
        <f t="shared" ref="N18:O18" si="37">AVERAGE(H18,J18,L18)</f>
        <v>715.23333333333323</v>
      </c>
      <c r="O18" s="9">
        <f t="shared" si="37"/>
        <v>665.16666666666663</v>
      </c>
      <c r="P18" s="10">
        <f t="shared" ref="P18:Q18" si="38">STDEVP(H18,J18,L18)/N18</f>
        <v>1.3555680174091485E-2</v>
      </c>
      <c r="Q18" s="10">
        <f t="shared" si="38"/>
        <v>9.6469328689992775E-3</v>
      </c>
      <c r="R18" s="9">
        <f t="shared" si="3"/>
        <v>1380.3999999999999</v>
      </c>
      <c r="S18" s="5">
        <v>55</v>
      </c>
      <c r="T18" s="5">
        <v>33.200000000000003</v>
      </c>
      <c r="U18" s="11">
        <f t="shared" si="4"/>
        <v>1.6566265060240963</v>
      </c>
      <c r="V18" s="5" t="s">
        <v>29</v>
      </c>
      <c r="W18" s="5">
        <v>95</v>
      </c>
      <c r="X18" s="5">
        <v>106</v>
      </c>
      <c r="Y18">
        <f t="shared" si="14"/>
        <v>120</v>
      </c>
      <c r="Z18" s="13">
        <v>20</v>
      </c>
      <c r="AA18" s="5">
        <v>10</v>
      </c>
      <c r="AB18" s="5" t="s">
        <v>48</v>
      </c>
      <c r="AC18" s="5" t="s">
        <v>30</v>
      </c>
    </row>
    <row r="19" spans="1:30" ht="15.75" customHeight="1">
      <c r="A19" s="5" t="s">
        <v>52</v>
      </c>
      <c r="B19" s="5">
        <v>0</v>
      </c>
      <c r="C19" s="14"/>
      <c r="D19" s="5">
        <v>190418</v>
      </c>
      <c r="E19" s="5" t="s">
        <v>121</v>
      </c>
      <c r="F19" s="5" t="s">
        <v>124</v>
      </c>
      <c r="G19" s="6">
        <f t="shared" si="0"/>
        <v>0.51904814855999104</v>
      </c>
      <c r="H19" s="7">
        <v>769.8</v>
      </c>
      <c r="I19" s="7">
        <v>720.5</v>
      </c>
      <c r="J19" s="7">
        <v>787.2</v>
      </c>
      <c r="K19" s="7">
        <v>716.4</v>
      </c>
      <c r="L19" s="7">
        <v>776.9</v>
      </c>
      <c r="M19" s="7">
        <v>725.7</v>
      </c>
      <c r="N19" s="9">
        <f t="shared" ref="N19:O19" si="39">AVERAGE(H19,J19,L19)</f>
        <v>777.9666666666667</v>
      </c>
      <c r="O19" s="9">
        <f t="shared" si="39"/>
        <v>720.86666666666679</v>
      </c>
      <c r="P19" s="10">
        <f t="shared" ref="P19:Q19" si="40">STDEVP(H19,J19,L19)/N19</f>
        <v>9.1822067384850162E-3</v>
      </c>
      <c r="Q19" s="10">
        <f t="shared" si="40"/>
        <v>5.2791336822390388E-3</v>
      </c>
      <c r="R19" s="9">
        <f t="shared" si="3"/>
        <v>1498.8333333333335</v>
      </c>
      <c r="S19" s="5">
        <v>60</v>
      </c>
      <c r="T19" s="5">
        <v>34</v>
      </c>
      <c r="U19" s="11">
        <f t="shared" si="4"/>
        <v>1.7647058823529411</v>
      </c>
      <c r="V19" s="5">
        <f>30*0.75</f>
        <v>22.5</v>
      </c>
      <c r="W19" s="5">
        <v>77</v>
      </c>
      <c r="X19" s="5">
        <v>88</v>
      </c>
      <c r="Y19">
        <f t="shared" si="14"/>
        <v>120</v>
      </c>
      <c r="Z19" s="5">
        <v>22</v>
      </c>
      <c r="AA19" s="5">
        <v>10</v>
      </c>
      <c r="AB19" s="5" t="s">
        <v>30</v>
      </c>
      <c r="AC19" s="5" t="s">
        <v>30</v>
      </c>
    </row>
    <row r="20" spans="1:30" ht="15.75" customHeight="1">
      <c r="A20" s="5" t="s">
        <v>53</v>
      </c>
      <c r="B20" s="5">
        <v>0</v>
      </c>
      <c r="C20" s="14"/>
      <c r="D20" s="5">
        <v>190408</v>
      </c>
      <c r="E20" s="5" t="s">
        <v>121</v>
      </c>
      <c r="F20" s="5" t="s">
        <v>124</v>
      </c>
      <c r="G20" s="6">
        <f t="shared" si="0"/>
        <v>0.52047332154839654</v>
      </c>
      <c r="H20" s="7">
        <v>726.2</v>
      </c>
      <c r="I20" s="7">
        <v>658.8</v>
      </c>
      <c r="J20" s="7">
        <v>716.5</v>
      </c>
      <c r="K20" s="7">
        <v>670.4</v>
      </c>
      <c r="L20" s="8"/>
      <c r="M20" s="8"/>
      <c r="N20" s="9">
        <f t="shared" ref="N20:O20" si="41">AVERAGE(H20,J20,L20)</f>
        <v>721.35</v>
      </c>
      <c r="O20" s="9">
        <f t="shared" si="41"/>
        <v>664.59999999999991</v>
      </c>
      <c r="P20" s="10">
        <f t="shared" ref="P20:Q20" si="42">STDEVP(H20,J20,L20)/N20</f>
        <v>6.7235045400984581E-3</v>
      </c>
      <c r="Q20" s="10">
        <f t="shared" si="42"/>
        <v>8.7270538669876798E-3</v>
      </c>
      <c r="R20" s="9">
        <f t="shared" si="3"/>
        <v>1385.9499999999998</v>
      </c>
      <c r="S20" s="5">
        <v>52.3</v>
      </c>
      <c r="T20" s="5">
        <v>36</v>
      </c>
      <c r="U20" s="11">
        <f t="shared" si="4"/>
        <v>1.4527777777777777</v>
      </c>
      <c r="V20" s="5" t="s">
        <v>29</v>
      </c>
      <c r="W20" s="5" t="s">
        <v>30</v>
      </c>
      <c r="X20" s="5" t="s">
        <v>30</v>
      </c>
      <c r="Y20" s="5" t="s">
        <v>30</v>
      </c>
      <c r="Z20" s="22">
        <v>26.8</v>
      </c>
      <c r="AA20" s="5">
        <v>7.5</v>
      </c>
      <c r="AB20" s="4" t="s">
        <v>125</v>
      </c>
      <c r="AC20" s="5"/>
      <c r="AD20" s="5"/>
    </row>
    <row r="21" spans="1:30" ht="15.75" customHeight="1">
      <c r="A21" s="5" t="s">
        <v>54</v>
      </c>
      <c r="B21" s="5">
        <v>0</v>
      </c>
      <c r="C21" s="5"/>
      <c r="D21" s="5">
        <v>190501</v>
      </c>
      <c r="E21" s="5" t="s">
        <v>121</v>
      </c>
      <c r="F21" s="5" t="s">
        <v>123</v>
      </c>
      <c r="G21" s="6">
        <f t="shared" si="0"/>
        <v>0.5316329792902561</v>
      </c>
      <c r="H21" s="7">
        <v>742.2</v>
      </c>
      <c r="I21" s="7">
        <v>664.8</v>
      </c>
      <c r="J21" s="7">
        <v>754.4</v>
      </c>
      <c r="K21" s="7">
        <v>653.70000000000005</v>
      </c>
      <c r="L21" s="8"/>
      <c r="M21" s="8"/>
      <c r="N21" s="9">
        <f t="shared" ref="N21:O21" si="43">AVERAGE(H21,J21,L21)</f>
        <v>748.3</v>
      </c>
      <c r="O21" s="9">
        <f t="shared" si="43"/>
        <v>659.25</v>
      </c>
      <c r="P21" s="10">
        <f t="shared" ref="P21:Q21" si="44">STDEVP(H21,J21,L21)/N21</f>
        <v>8.1518107710810729E-3</v>
      </c>
      <c r="Q21" s="10">
        <f t="shared" si="44"/>
        <v>8.418657565415176E-3</v>
      </c>
      <c r="R21" s="9">
        <f t="shared" si="3"/>
        <v>1407.55</v>
      </c>
      <c r="S21" s="5">
        <v>51.7</v>
      </c>
      <c r="T21" s="5">
        <v>34.9</v>
      </c>
      <c r="U21" s="11">
        <f t="shared" si="4"/>
        <v>1.4813753581661893</v>
      </c>
      <c r="V21" s="5">
        <v>19</v>
      </c>
      <c r="W21" s="5">
        <v>47</v>
      </c>
      <c r="X21" s="5">
        <v>58</v>
      </c>
      <c r="Y21">
        <f t="shared" ref="Y21:Y24" si="45">(X21-W21+1)*AA21</f>
        <v>120</v>
      </c>
      <c r="Z21" s="5">
        <v>22</v>
      </c>
      <c r="AA21" s="5">
        <v>10</v>
      </c>
      <c r="AB21" s="5" t="s">
        <v>30</v>
      </c>
      <c r="AC21" s="5" t="s">
        <v>30</v>
      </c>
    </row>
    <row r="22" spans="1:30" ht="15.75" customHeight="1">
      <c r="A22" s="5" t="s">
        <v>55</v>
      </c>
      <c r="B22" s="5">
        <v>0</v>
      </c>
      <c r="C22" s="5"/>
      <c r="D22" s="5">
        <v>190825</v>
      </c>
      <c r="E22" s="5" t="s">
        <v>121</v>
      </c>
      <c r="F22" s="5" t="s">
        <v>123</v>
      </c>
      <c r="G22" s="6">
        <f t="shared" si="0"/>
        <v>0.53339295410265419</v>
      </c>
      <c r="H22" s="7">
        <v>833.8</v>
      </c>
      <c r="I22" s="7">
        <v>726.8</v>
      </c>
      <c r="J22" s="7">
        <v>836.2</v>
      </c>
      <c r="K22" s="7">
        <v>734.1</v>
      </c>
      <c r="L22" s="8"/>
      <c r="M22" s="8"/>
      <c r="N22" s="9">
        <f t="shared" ref="N22:O22" si="46">AVERAGE(H22,J22,L22)</f>
        <v>835</v>
      </c>
      <c r="O22" s="9">
        <f t="shared" si="46"/>
        <v>730.45</v>
      </c>
      <c r="P22" s="10">
        <f t="shared" ref="P22:Q22" si="47">STDEVP(H22,J22,L22)/N22</f>
        <v>1.4371257485030484E-3</v>
      </c>
      <c r="Q22" s="10">
        <f t="shared" si="47"/>
        <v>4.9969197070299596E-3</v>
      </c>
      <c r="R22" s="9">
        <f t="shared" si="3"/>
        <v>1565.45</v>
      </c>
      <c r="S22" s="5">
        <v>54.5</v>
      </c>
      <c r="T22" s="5">
        <v>36</v>
      </c>
      <c r="U22" s="11">
        <f t="shared" si="4"/>
        <v>1.5138888888888888</v>
      </c>
      <c r="V22" s="5" t="s">
        <v>29</v>
      </c>
      <c r="W22" s="5">
        <v>150</v>
      </c>
      <c r="X22" s="5">
        <v>166</v>
      </c>
      <c r="Y22">
        <f t="shared" si="45"/>
        <v>170</v>
      </c>
      <c r="Z22" s="5">
        <v>22</v>
      </c>
      <c r="AA22" s="5">
        <v>10</v>
      </c>
      <c r="AB22" s="4" t="s">
        <v>45</v>
      </c>
      <c r="AC22" s="5" t="s">
        <v>30</v>
      </c>
    </row>
    <row r="23" spans="1:30" ht="15.75" customHeight="1">
      <c r="A23" s="5" t="s">
        <v>56</v>
      </c>
      <c r="B23" s="5">
        <v>0</v>
      </c>
      <c r="C23" s="5"/>
      <c r="D23" s="5">
        <v>190825</v>
      </c>
      <c r="E23" s="5" t="s">
        <v>121</v>
      </c>
      <c r="F23" s="5" t="s">
        <v>124</v>
      </c>
      <c r="G23" s="6">
        <f t="shared" si="0"/>
        <v>0.56046764683553918</v>
      </c>
      <c r="H23" s="7">
        <v>730.9</v>
      </c>
      <c r="I23" s="7">
        <v>595.5</v>
      </c>
      <c r="J23" s="7">
        <v>733.4</v>
      </c>
      <c r="K23" s="7">
        <v>566.1</v>
      </c>
      <c r="L23" s="7">
        <v>750.5</v>
      </c>
      <c r="M23" s="7">
        <v>575.29999999999995</v>
      </c>
      <c r="N23" s="9">
        <f t="shared" ref="N23:O23" si="48">AVERAGE(H23,J23,L23)</f>
        <v>738.26666666666677</v>
      </c>
      <c r="O23" s="9">
        <f t="shared" si="48"/>
        <v>578.96666666666658</v>
      </c>
      <c r="P23" s="10">
        <f t="shared" ref="P23:Q23" si="49">STDEVP(H23,J23,L23)/N23</f>
        <v>1.1798277365688331E-2</v>
      </c>
      <c r="Q23" s="10">
        <f t="shared" si="49"/>
        <v>2.1209064329596784E-2</v>
      </c>
      <c r="R23" s="9">
        <f t="shared" si="3"/>
        <v>1317.2333333333333</v>
      </c>
      <c r="S23" s="5">
        <v>52.5</v>
      </c>
      <c r="T23" s="5">
        <v>32.6</v>
      </c>
      <c r="U23" s="11">
        <f t="shared" si="4"/>
        <v>1.6104294478527608</v>
      </c>
      <c r="V23" s="5" t="s">
        <v>29</v>
      </c>
      <c r="W23" s="5">
        <v>94</v>
      </c>
      <c r="X23" s="5">
        <v>105</v>
      </c>
      <c r="Y23">
        <f t="shared" si="45"/>
        <v>120</v>
      </c>
      <c r="Z23" s="5">
        <v>22</v>
      </c>
      <c r="AA23" s="5">
        <v>10</v>
      </c>
      <c r="AB23" s="5" t="s">
        <v>30</v>
      </c>
      <c r="AC23" s="5" t="s">
        <v>30</v>
      </c>
    </row>
    <row r="24" spans="1:30" ht="15.75" customHeight="1">
      <c r="A24" s="5" t="s">
        <v>57</v>
      </c>
      <c r="B24" s="5">
        <v>0</v>
      </c>
      <c r="C24" s="5" t="s">
        <v>129</v>
      </c>
      <c r="D24" s="5">
        <v>190501</v>
      </c>
      <c r="E24" s="5" t="s">
        <v>121</v>
      </c>
      <c r="F24" s="5" t="s">
        <v>124</v>
      </c>
      <c r="G24" s="6">
        <f t="shared" si="0"/>
        <v>0.5433127082341741</v>
      </c>
      <c r="H24" s="7">
        <v>793.9</v>
      </c>
      <c r="I24" s="7">
        <v>666.2</v>
      </c>
      <c r="J24" s="7">
        <v>804.2</v>
      </c>
      <c r="K24" s="7">
        <v>677.1</v>
      </c>
      <c r="L24" s="8"/>
      <c r="M24" s="8"/>
      <c r="N24" s="9">
        <f t="shared" ref="N24:O24" si="50">AVERAGE(H24,J24,L24)</f>
        <v>799.05</v>
      </c>
      <c r="O24" s="9">
        <f t="shared" si="50"/>
        <v>671.65000000000009</v>
      </c>
      <c r="P24" s="10">
        <f t="shared" ref="P24:Q24" si="51">STDEVP(H24,J24,L24)/N24</f>
        <v>6.4451536199237021E-3</v>
      </c>
      <c r="Q24" s="10">
        <f t="shared" si="51"/>
        <v>8.1143452691133603E-3</v>
      </c>
      <c r="R24" s="9">
        <f t="shared" si="3"/>
        <v>1470.7</v>
      </c>
      <c r="S24" s="5">
        <v>56</v>
      </c>
      <c r="T24" s="5">
        <v>34.700000000000003</v>
      </c>
      <c r="U24" s="11">
        <f t="shared" si="4"/>
        <v>1.6138328530259365</v>
      </c>
      <c r="V24" s="5">
        <v>20</v>
      </c>
      <c r="W24" s="5">
        <v>92</v>
      </c>
      <c r="X24" s="5">
        <v>101</v>
      </c>
      <c r="Y24">
        <f t="shared" si="45"/>
        <v>100</v>
      </c>
      <c r="Z24" s="5">
        <v>22</v>
      </c>
      <c r="AA24" s="5">
        <v>10</v>
      </c>
      <c r="AB24" s="5" t="s">
        <v>30</v>
      </c>
      <c r="AC24" s="5" t="s">
        <v>30</v>
      </c>
    </row>
    <row r="25" spans="1:30" ht="15.75" customHeight="1">
      <c r="A25" s="5" t="s">
        <v>86</v>
      </c>
      <c r="B25" s="5">
        <v>0</v>
      </c>
      <c r="D25" s="5">
        <v>201116</v>
      </c>
      <c r="E25" s="5" t="s">
        <v>121</v>
      </c>
      <c r="F25" s="5" t="s">
        <v>124</v>
      </c>
      <c r="G25" s="6">
        <f t="shared" si="0"/>
        <v>0.47087049024489608</v>
      </c>
      <c r="H25" s="7">
        <v>702</v>
      </c>
      <c r="I25" s="7">
        <v>771.5</v>
      </c>
      <c r="J25" s="7">
        <v>693</v>
      </c>
      <c r="K25" s="7">
        <v>794.3</v>
      </c>
      <c r="L25" s="7">
        <v>685.4</v>
      </c>
      <c r="M25" s="7">
        <v>772</v>
      </c>
      <c r="N25" s="9">
        <f t="shared" ref="N25:O25" si="52">AVERAGE(H25,J25,L25)</f>
        <v>693.4666666666667</v>
      </c>
      <c r="O25" s="9">
        <f t="shared" si="52"/>
        <v>779.26666666666677</v>
      </c>
      <c r="P25" s="10">
        <f t="shared" ref="P25:Q25" si="53">STDEVP(H25,J25,L25)/N25</f>
        <v>9.7841049804975513E-3</v>
      </c>
      <c r="Q25" s="10">
        <f t="shared" si="53"/>
        <v>1.3643765412183121E-2</v>
      </c>
      <c r="R25" s="9">
        <f t="shared" si="3"/>
        <v>1472.7333333333336</v>
      </c>
      <c r="S25" s="5">
        <v>54.8</v>
      </c>
      <c r="T25" s="5">
        <v>35</v>
      </c>
      <c r="U25" s="11">
        <f t="shared" si="4"/>
        <v>1.5657142857142856</v>
      </c>
      <c r="V25" s="5" t="s">
        <v>29</v>
      </c>
      <c r="W25" s="27" t="s">
        <v>30</v>
      </c>
      <c r="X25" s="27" t="s">
        <v>30</v>
      </c>
      <c r="Y25" s="27" t="s">
        <v>30</v>
      </c>
      <c r="Z25" s="17">
        <v>21</v>
      </c>
      <c r="AA25" s="5">
        <v>10</v>
      </c>
      <c r="AB25" s="5" t="s">
        <v>29</v>
      </c>
      <c r="AC25" s="5" t="s">
        <v>29</v>
      </c>
    </row>
    <row r="26" spans="1:30" ht="15.75" customHeight="1">
      <c r="A26" s="5" t="s">
        <v>87</v>
      </c>
      <c r="B26" s="5">
        <v>0</v>
      </c>
      <c r="D26" s="5">
        <v>201116</v>
      </c>
      <c r="E26" s="5" t="s">
        <v>121</v>
      </c>
      <c r="F26" s="5" t="s">
        <v>124</v>
      </c>
      <c r="G26" s="6">
        <f t="shared" si="0"/>
        <v>0.51987808704226623</v>
      </c>
      <c r="H26" s="7">
        <v>770.4</v>
      </c>
      <c r="I26" s="7">
        <v>728.6</v>
      </c>
      <c r="J26" s="7">
        <v>780.6</v>
      </c>
      <c r="K26" s="7">
        <v>705.5</v>
      </c>
      <c r="L26" s="7">
        <v>768.8</v>
      </c>
      <c r="M26" s="7">
        <v>708.3</v>
      </c>
      <c r="N26" s="9">
        <f t="shared" ref="N26:O26" si="54">AVERAGE(H26,J26,L26)</f>
        <v>773.26666666666677</v>
      </c>
      <c r="O26" s="9">
        <f t="shared" si="54"/>
        <v>714.13333333333321</v>
      </c>
      <c r="P26" s="10">
        <f t="shared" ref="P26:Q26" si="55">STDEVP(H26,J26,L26)/N26</f>
        <v>6.758895464270968E-3</v>
      </c>
      <c r="Q26" s="10">
        <f t="shared" si="55"/>
        <v>1.4413481609483731E-2</v>
      </c>
      <c r="R26" s="9">
        <f t="shared" si="3"/>
        <v>1487.4</v>
      </c>
      <c r="S26" s="5">
        <v>53.4</v>
      </c>
      <c r="T26" s="5">
        <v>36.799999999999997</v>
      </c>
      <c r="U26" s="11">
        <f t="shared" si="4"/>
        <v>1.4510869565217392</v>
      </c>
      <c r="V26" s="5" t="s">
        <v>29</v>
      </c>
      <c r="W26" s="27" t="s">
        <v>30</v>
      </c>
      <c r="X26" s="27" t="s">
        <v>30</v>
      </c>
      <c r="Y26" s="27" t="s">
        <v>30</v>
      </c>
      <c r="Z26" s="17">
        <v>21</v>
      </c>
      <c r="AA26" s="5">
        <v>10</v>
      </c>
      <c r="AB26" s="5" t="s">
        <v>29</v>
      </c>
      <c r="AC26" s="5" t="s">
        <v>29</v>
      </c>
    </row>
    <row r="27" spans="1:30" ht="15.75" customHeight="1">
      <c r="A27" s="5" t="s">
        <v>88</v>
      </c>
      <c r="B27" s="5">
        <v>0</v>
      </c>
      <c r="D27" s="5">
        <v>201116</v>
      </c>
      <c r="E27" s="5" t="s">
        <v>121</v>
      </c>
      <c r="F27" s="5" t="s">
        <v>123</v>
      </c>
      <c r="G27" s="6">
        <f t="shared" si="0"/>
        <v>0.53758953355203143</v>
      </c>
      <c r="H27" s="7">
        <v>932.4</v>
      </c>
      <c r="I27" s="7">
        <v>795.4</v>
      </c>
      <c r="J27" s="7">
        <v>918.6</v>
      </c>
      <c r="K27" s="7">
        <v>791.1</v>
      </c>
      <c r="L27" s="7">
        <v>918.5</v>
      </c>
      <c r="M27" s="7">
        <v>795.7</v>
      </c>
      <c r="N27" s="9">
        <f t="shared" ref="N27:O27" si="56">AVERAGE(H27,J27,L27)</f>
        <v>923.16666666666663</v>
      </c>
      <c r="O27" s="9">
        <f t="shared" si="56"/>
        <v>794.06666666666661</v>
      </c>
      <c r="P27" s="10">
        <f t="shared" ref="P27:Q27" si="57">STDEVP(H27,J27,L27)/N27</f>
        <v>7.0724826665224359E-3</v>
      </c>
      <c r="Q27" s="10">
        <f t="shared" si="57"/>
        <v>2.6462794916420891E-3</v>
      </c>
      <c r="R27" s="9">
        <f t="shared" si="3"/>
        <v>1717.2333333333331</v>
      </c>
      <c r="S27" s="5">
        <v>60.5</v>
      </c>
      <c r="T27" s="5">
        <v>37</v>
      </c>
      <c r="U27" s="11">
        <f t="shared" si="4"/>
        <v>1.6351351351351351</v>
      </c>
      <c r="V27" s="5" t="s">
        <v>29</v>
      </c>
      <c r="W27" s="27" t="s">
        <v>30</v>
      </c>
      <c r="X27" s="27" t="s">
        <v>30</v>
      </c>
      <c r="Y27" s="27" t="s">
        <v>30</v>
      </c>
      <c r="Z27" s="17">
        <v>21</v>
      </c>
      <c r="AA27" s="5">
        <v>10</v>
      </c>
      <c r="AB27" s="5" t="s">
        <v>29</v>
      </c>
      <c r="AC27" s="5" t="s">
        <v>29</v>
      </c>
    </row>
    <row r="28" spans="1:30" ht="15.75" customHeight="1">
      <c r="A28" s="5" t="s">
        <v>89</v>
      </c>
      <c r="B28" s="5">
        <v>0</v>
      </c>
      <c r="D28" s="5">
        <v>201116</v>
      </c>
      <c r="E28" s="5" t="s">
        <v>121</v>
      </c>
      <c r="F28" s="5" t="s">
        <v>123</v>
      </c>
      <c r="G28" s="6">
        <f t="shared" si="0"/>
        <v>0.54887332521315468</v>
      </c>
      <c r="H28" s="7">
        <v>949.9</v>
      </c>
      <c r="I28" s="7">
        <v>781.9</v>
      </c>
      <c r="J28" s="7">
        <v>968.6</v>
      </c>
      <c r="K28" s="7">
        <v>789.2</v>
      </c>
      <c r="L28" s="7">
        <v>965.5</v>
      </c>
      <c r="M28" s="7">
        <v>799.3</v>
      </c>
      <c r="N28" s="9">
        <f t="shared" ref="N28:O28" si="58">AVERAGE(H28,J28,L28)</f>
        <v>961.33333333333337</v>
      </c>
      <c r="O28" s="9">
        <f t="shared" si="58"/>
        <v>790.13333333333321</v>
      </c>
      <c r="P28" s="10">
        <f t="shared" ref="P28:Q28" si="59">STDEVP(H28,J28,L28)/N28</f>
        <v>8.5121825257601213E-3</v>
      </c>
      <c r="Q28" s="10">
        <f t="shared" si="59"/>
        <v>9.0289977729773353E-3</v>
      </c>
      <c r="R28" s="9">
        <f t="shared" si="3"/>
        <v>1751.4666666666667</v>
      </c>
      <c r="S28" s="5">
        <v>56</v>
      </c>
      <c r="T28" s="5">
        <v>39</v>
      </c>
      <c r="U28" s="11">
        <f t="shared" si="4"/>
        <v>1.4358974358974359</v>
      </c>
      <c r="V28" s="5" t="s">
        <v>29</v>
      </c>
      <c r="W28" s="27" t="s">
        <v>30</v>
      </c>
      <c r="X28" s="27" t="s">
        <v>30</v>
      </c>
      <c r="Y28" s="27" t="s">
        <v>30</v>
      </c>
      <c r="Z28" s="17">
        <v>21</v>
      </c>
      <c r="AA28" s="5">
        <v>10</v>
      </c>
      <c r="AB28" s="5" t="s">
        <v>29</v>
      </c>
      <c r="AC28" s="5" t="s">
        <v>29</v>
      </c>
    </row>
    <row r="29" spans="1:30" ht="15.75" customHeight="1">
      <c r="A29" s="5" t="s">
        <v>90</v>
      </c>
      <c r="B29" s="5">
        <v>0</v>
      </c>
      <c r="D29" s="5">
        <v>201116</v>
      </c>
      <c r="E29" s="5" t="s">
        <v>121</v>
      </c>
      <c r="F29" s="5" t="s">
        <v>124</v>
      </c>
      <c r="G29" s="6">
        <f t="shared" si="0"/>
        <v>0.43982335034086523</v>
      </c>
      <c r="H29" s="7">
        <v>671.5</v>
      </c>
      <c r="I29" s="7">
        <v>863.9</v>
      </c>
      <c r="J29" s="7">
        <v>697</v>
      </c>
      <c r="K29" s="7">
        <v>867.5</v>
      </c>
      <c r="L29" s="7">
        <v>683.1</v>
      </c>
      <c r="M29" s="7">
        <v>881.6</v>
      </c>
      <c r="N29" s="9">
        <f t="shared" ref="N29:O29" si="60">AVERAGE(H29,J29,L29)</f>
        <v>683.86666666666667</v>
      </c>
      <c r="O29" s="9">
        <f t="shared" si="60"/>
        <v>871</v>
      </c>
      <c r="P29" s="10">
        <f t="shared" ref="P29:Q29" si="61">STDEVP(H29,J29,L29)/N29</f>
        <v>1.5243376537984356E-2</v>
      </c>
      <c r="Q29" s="10">
        <f t="shared" si="61"/>
        <v>8.7693026194848936E-3</v>
      </c>
      <c r="R29" s="9">
        <f t="shared" si="3"/>
        <v>1554.8666666666668</v>
      </c>
      <c r="S29" s="5">
        <v>62</v>
      </c>
      <c r="T29" s="5">
        <v>32</v>
      </c>
      <c r="U29" s="11">
        <f t="shared" si="4"/>
        <v>1.9375</v>
      </c>
      <c r="V29" s="5" t="s">
        <v>29</v>
      </c>
      <c r="W29" s="27" t="s">
        <v>30</v>
      </c>
      <c r="X29" s="27" t="s">
        <v>30</v>
      </c>
      <c r="Y29" s="27" t="s">
        <v>30</v>
      </c>
      <c r="Z29" s="17">
        <v>21</v>
      </c>
      <c r="AA29" s="5">
        <v>10</v>
      </c>
      <c r="AB29" s="5" t="s">
        <v>29</v>
      </c>
      <c r="AC29" s="5" t="s">
        <v>29</v>
      </c>
    </row>
    <row r="30" spans="1:30" ht="15.75" customHeight="1">
      <c r="A30" s="5" t="s">
        <v>91</v>
      </c>
      <c r="B30" s="5">
        <v>0</v>
      </c>
      <c r="D30" s="5">
        <v>201116</v>
      </c>
      <c r="E30" s="5" t="s">
        <v>121</v>
      </c>
      <c r="F30" s="5" t="s">
        <v>124</v>
      </c>
      <c r="G30" s="6">
        <f t="shared" si="0"/>
        <v>0.51602311531389544</v>
      </c>
      <c r="H30" s="7">
        <v>774.8</v>
      </c>
      <c r="I30" s="7" t="s">
        <v>59</v>
      </c>
      <c r="J30" s="7">
        <v>780.6</v>
      </c>
      <c r="K30" s="7">
        <v>736.8</v>
      </c>
      <c r="L30" s="7">
        <v>802</v>
      </c>
      <c r="M30" s="7">
        <v>737.2</v>
      </c>
      <c r="N30" s="9">
        <f t="shared" ref="N30:O30" si="62">AVERAGE(H30,J30,L30)</f>
        <v>785.80000000000007</v>
      </c>
      <c r="O30" s="9">
        <f t="shared" si="62"/>
        <v>737</v>
      </c>
      <c r="P30" s="10">
        <f t="shared" ref="P30:Q30" si="63">STDEVP(H30,J30,L30)/N30</f>
        <v>1.4885840079114988E-2</v>
      </c>
      <c r="Q30" s="10">
        <f t="shared" si="63"/>
        <v>2.7137042062421368E-4</v>
      </c>
      <c r="R30" s="9">
        <f t="shared" si="3"/>
        <v>1522.8000000000002</v>
      </c>
      <c r="S30" s="5">
        <v>64</v>
      </c>
      <c r="T30" s="5">
        <v>33</v>
      </c>
      <c r="U30" s="11">
        <f t="shared" si="4"/>
        <v>1.9393939393939394</v>
      </c>
      <c r="V30" s="5" t="s">
        <v>29</v>
      </c>
      <c r="W30" s="27" t="s">
        <v>30</v>
      </c>
      <c r="X30" s="27" t="s">
        <v>30</v>
      </c>
      <c r="Y30" s="27" t="s">
        <v>30</v>
      </c>
      <c r="Z30" s="17">
        <v>21</v>
      </c>
      <c r="AA30" s="5">
        <v>10</v>
      </c>
      <c r="AB30" s="5" t="s">
        <v>29</v>
      </c>
      <c r="AC30" s="5" t="s">
        <v>29</v>
      </c>
    </row>
    <row r="31" spans="1:30" ht="15.75" customHeight="1">
      <c r="A31" s="5" t="s">
        <v>92</v>
      </c>
      <c r="B31" s="5">
        <v>0</v>
      </c>
      <c r="D31" s="5">
        <v>201116</v>
      </c>
      <c r="E31" s="5" t="s">
        <v>121</v>
      </c>
      <c r="F31" s="5" t="s">
        <v>123</v>
      </c>
      <c r="G31" s="6">
        <f t="shared" si="0"/>
        <v>0.50818785345463491</v>
      </c>
      <c r="H31" s="7">
        <v>689.8</v>
      </c>
      <c r="I31" s="7">
        <v>673.2</v>
      </c>
      <c r="J31" s="7">
        <v>692.9</v>
      </c>
      <c r="K31" s="7">
        <v>672.8</v>
      </c>
      <c r="L31" s="7">
        <v>684.1</v>
      </c>
      <c r="M31" s="7">
        <v>654.20000000000005</v>
      </c>
      <c r="N31" s="9">
        <f t="shared" ref="N31:O31" si="64">AVERAGE(H31,J31,L31)</f>
        <v>688.93333333333328</v>
      </c>
      <c r="O31" s="9">
        <f t="shared" si="64"/>
        <v>666.73333333333335</v>
      </c>
      <c r="P31" s="10">
        <f t="shared" ref="P31:Q31" si="65">STDEVP(H31,J31,L31)/N31</f>
        <v>5.2900304620075583E-3</v>
      </c>
      <c r="Q31" s="10">
        <f t="shared" si="65"/>
        <v>1.3294534565102012E-2</v>
      </c>
      <c r="R31" s="9">
        <f t="shared" si="3"/>
        <v>1355.6666666666665</v>
      </c>
      <c r="S31" s="5">
        <v>53</v>
      </c>
      <c r="T31" s="5">
        <v>33</v>
      </c>
      <c r="U31" s="11">
        <f t="shared" si="4"/>
        <v>1.606060606060606</v>
      </c>
      <c r="V31" s="5" t="s">
        <v>29</v>
      </c>
      <c r="W31" s="27" t="s">
        <v>30</v>
      </c>
      <c r="X31" s="27" t="s">
        <v>30</v>
      </c>
      <c r="Y31" s="27" t="s">
        <v>30</v>
      </c>
      <c r="Z31" s="17">
        <v>21</v>
      </c>
      <c r="AA31" s="5">
        <v>10</v>
      </c>
      <c r="AB31" s="5" t="s">
        <v>29</v>
      </c>
      <c r="AC31" s="5" t="s">
        <v>29</v>
      </c>
    </row>
    <row r="32" spans="1:30" ht="15.75" customHeight="1">
      <c r="A32" s="5" t="s">
        <v>93</v>
      </c>
      <c r="B32" s="5">
        <v>0</v>
      </c>
      <c r="C32" s="5" t="s">
        <v>60</v>
      </c>
      <c r="D32" s="5">
        <v>201117</v>
      </c>
      <c r="E32" s="5" t="s">
        <v>121</v>
      </c>
      <c r="F32" s="5" t="s">
        <v>123</v>
      </c>
      <c r="G32" s="6">
        <f t="shared" si="0"/>
        <v>0.53633358073004522</v>
      </c>
      <c r="H32" s="7">
        <v>793.8</v>
      </c>
      <c r="I32" s="7">
        <v>696.3</v>
      </c>
      <c r="J32" s="7">
        <v>796</v>
      </c>
      <c r="K32" s="7">
        <v>678.1</v>
      </c>
      <c r="L32" s="7"/>
      <c r="M32" s="7"/>
      <c r="N32" s="9">
        <f t="shared" ref="N32:O32" si="66">AVERAGE(H32,J32,L32)</f>
        <v>794.9</v>
      </c>
      <c r="O32" s="9">
        <f t="shared" si="66"/>
        <v>687.2</v>
      </c>
      <c r="P32" s="10">
        <f t="shared" ref="P32:Q32" si="67">STDEVP(H32,J32,L32)/N32</f>
        <v>1.3838218643854859E-3</v>
      </c>
      <c r="Q32" s="10">
        <f t="shared" si="67"/>
        <v>1.3242142025611124E-2</v>
      </c>
      <c r="R32" s="9">
        <f t="shared" si="3"/>
        <v>1482.1</v>
      </c>
      <c r="S32" s="5">
        <v>51</v>
      </c>
      <c r="T32" s="5">
        <v>38</v>
      </c>
      <c r="U32" s="11">
        <f t="shared" si="4"/>
        <v>1.3421052631578947</v>
      </c>
      <c r="V32" s="5" t="s">
        <v>29</v>
      </c>
      <c r="W32" s="27" t="s">
        <v>30</v>
      </c>
      <c r="X32" s="27" t="s">
        <v>30</v>
      </c>
      <c r="Y32" s="27" t="s">
        <v>30</v>
      </c>
      <c r="Z32" s="17">
        <v>21</v>
      </c>
      <c r="AA32" s="5">
        <v>10</v>
      </c>
      <c r="AB32" s="5" t="s">
        <v>29</v>
      </c>
      <c r="AC32" s="5" t="s">
        <v>29</v>
      </c>
    </row>
    <row r="33" spans="1:29" ht="15.75" customHeight="1">
      <c r="A33" s="5" t="s">
        <v>94</v>
      </c>
      <c r="B33" s="5">
        <v>0</v>
      </c>
      <c r="D33" s="5">
        <v>201117</v>
      </c>
      <c r="E33" s="5" t="s">
        <v>121</v>
      </c>
      <c r="F33" s="5" t="s">
        <v>123</v>
      </c>
      <c r="G33" s="6">
        <f t="shared" si="0"/>
        <v>0.52743998322675334</v>
      </c>
      <c r="H33" s="7">
        <v>680.5</v>
      </c>
      <c r="I33" s="7">
        <v>602.9</v>
      </c>
      <c r="J33" s="7">
        <v>673.7</v>
      </c>
      <c r="K33" s="7">
        <v>603.5</v>
      </c>
      <c r="L33" s="7">
        <v>658.3</v>
      </c>
      <c r="M33" s="7">
        <v>596.70000000000005</v>
      </c>
      <c r="N33" s="9">
        <f t="shared" ref="N33:O33" si="68">AVERAGE(H33,J33,L33)</f>
        <v>670.83333333333337</v>
      </c>
      <c r="O33" s="9">
        <f t="shared" si="68"/>
        <v>601.03333333333342</v>
      </c>
      <c r="P33" s="10">
        <f t="shared" ref="P33:Q33" si="69">STDEVP(H33,J33,L33)/N33</f>
        <v>1.3844016879651252E-2</v>
      </c>
      <c r="Q33" s="10">
        <f t="shared" si="69"/>
        <v>5.1143660954571148E-3</v>
      </c>
      <c r="R33" s="9">
        <f t="shared" si="3"/>
        <v>1271.8666666666668</v>
      </c>
      <c r="S33" s="5">
        <v>51.5</v>
      </c>
      <c r="T33" s="5">
        <v>37</v>
      </c>
      <c r="U33" s="11">
        <f t="shared" si="4"/>
        <v>1.3918918918918919</v>
      </c>
      <c r="V33" s="5" t="s">
        <v>29</v>
      </c>
      <c r="W33" s="5">
        <v>87</v>
      </c>
      <c r="X33" s="5">
        <v>98</v>
      </c>
      <c r="Y33" s="16">
        <f>(X33-W33+1)*AA33</f>
        <v>120</v>
      </c>
      <c r="Z33" s="17">
        <v>21</v>
      </c>
      <c r="AA33" s="5">
        <v>10</v>
      </c>
      <c r="AB33" s="5" t="s">
        <v>29</v>
      </c>
      <c r="AC33" s="5" t="s">
        <v>29</v>
      </c>
    </row>
    <row r="34" spans="1:29" ht="15.75" customHeight="1">
      <c r="A34" s="5" t="s">
        <v>95</v>
      </c>
      <c r="B34" s="5">
        <v>0</v>
      </c>
      <c r="C34" s="5" t="s">
        <v>61</v>
      </c>
      <c r="D34" s="5">
        <v>201117</v>
      </c>
      <c r="E34" s="5" t="s">
        <v>121</v>
      </c>
      <c r="F34" s="5" t="s">
        <v>124</v>
      </c>
      <c r="G34" s="6">
        <f t="shared" si="0"/>
        <v>0.48419595725505338</v>
      </c>
      <c r="H34" s="7">
        <v>734.8</v>
      </c>
      <c r="I34" s="7">
        <v>807.8</v>
      </c>
      <c r="J34" s="7">
        <v>769.5</v>
      </c>
      <c r="K34" s="7">
        <v>794.7</v>
      </c>
      <c r="L34" s="8"/>
      <c r="M34" s="8"/>
      <c r="N34" s="9">
        <f t="shared" ref="N34:O34" si="70">AVERAGE(H34,J34,L34)</f>
        <v>752.15</v>
      </c>
      <c r="O34" s="9">
        <f t="shared" si="70"/>
        <v>801.25</v>
      </c>
      <c r="P34" s="10">
        <f t="shared" ref="P34:Q34" si="71">STDEVP(H34,J34,L34)/N34</f>
        <v>2.3067207338961674E-2</v>
      </c>
      <c r="Q34" s="10">
        <f t="shared" si="71"/>
        <v>8.174726989079506E-3</v>
      </c>
      <c r="R34" s="9">
        <f t="shared" si="3"/>
        <v>1553.4</v>
      </c>
      <c r="S34" s="5">
        <v>58.5</v>
      </c>
      <c r="T34" s="5">
        <v>33.5</v>
      </c>
      <c r="U34" s="11">
        <f t="shared" si="4"/>
        <v>1.7462686567164178</v>
      </c>
      <c r="V34" s="5" t="s">
        <v>29</v>
      </c>
      <c r="W34" s="27" t="s">
        <v>30</v>
      </c>
      <c r="X34" s="27" t="s">
        <v>30</v>
      </c>
      <c r="Y34" s="27" t="s">
        <v>30</v>
      </c>
      <c r="Z34" s="17">
        <v>21</v>
      </c>
      <c r="AA34" s="5">
        <v>10</v>
      </c>
      <c r="AB34" s="5" t="s">
        <v>29</v>
      </c>
      <c r="AC34" s="5" t="s">
        <v>29</v>
      </c>
    </row>
    <row r="35" spans="1:29" ht="15.75" customHeight="1">
      <c r="A35" s="5" t="s">
        <v>96</v>
      </c>
      <c r="B35" s="5">
        <v>0</v>
      </c>
      <c r="D35" s="5">
        <v>201117</v>
      </c>
      <c r="E35" s="5" t="s">
        <v>121</v>
      </c>
      <c r="F35" s="5" t="s">
        <v>123</v>
      </c>
      <c r="G35" s="6">
        <f t="shared" si="0"/>
        <v>0.52714942025814915</v>
      </c>
      <c r="H35" s="7">
        <v>804.7</v>
      </c>
      <c r="I35" s="7">
        <v>720.1</v>
      </c>
      <c r="J35" s="7">
        <v>800.2</v>
      </c>
      <c r="K35" s="7">
        <v>719.3</v>
      </c>
      <c r="L35" s="7">
        <v>804.7</v>
      </c>
      <c r="M35" s="7">
        <v>722</v>
      </c>
      <c r="N35" s="9">
        <f t="shared" ref="N35:O35" si="72">AVERAGE(H35,J35,L35)</f>
        <v>803.20000000000016</v>
      </c>
      <c r="O35" s="9">
        <f t="shared" si="72"/>
        <v>720.4666666666667</v>
      </c>
      <c r="P35" s="10">
        <f t="shared" ref="P35:Q35" si="73">STDEVP(H35,J35,L35)/N35</f>
        <v>2.6410860851091159E-3</v>
      </c>
      <c r="Q35" s="10">
        <f t="shared" si="73"/>
        <v>1.5716931388417899E-3</v>
      </c>
      <c r="R35" s="9">
        <f t="shared" si="3"/>
        <v>1523.666666666667</v>
      </c>
      <c r="S35" s="5">
        <v>59</v>
      </c>
      <c r="T35" s="5">
        <v>34.5</v>
      </c>
      <c r="U35" s="11">
        <f t="shared" si="4"/>
        <v>1.7101449275362319</v>
      </c>
      <c r="V35" s="5" t="s">
        <v>29</v>
      </c>
      <c r="W35" s="27" t="s">
        <v>30</v>
      </c>
      <c r="X35" s="27" t="s">
        <v>30</v>
      </c>
      <c r="Y35" s="27" t="s">
        <v>30</v>
      </c>
      <c r="Z35" s="17">
        <v>21</v>
      </c>
      <c r="AA35" s="5">
        <v>10</v>
      </c>
      <c r="AB35" s="5" t="s">
        <v>29</v>
      </c>
      <c r="AC35" s="5" t="s">
        <v>29</v>
      </c>
    </row>
    <row r="36" spans="1:29" ht="15.75" customHeight="1">
      <c r="A36" s="5" t="s">
        <v>97</v>
      </c>
      <c r="B36" s="5">
        <v>0</v>
      </c>
      <c r="C36" s="5" t="s">
        <v>130</v>
      </c>
      <c r="D36" s="5">
        <v>201117</v>
      </c>
      <c r="E36" s="5" t="s">
        <v>121</v>
      </c>
      <c r="F36" s="5" t="s">
        <v>124</v>
      </c>
      <c r="G36" s="6">
        <f t="shared" si="0"/>
        <v>0.55754096245645723</v>
      </c>
      <c r="H36" s="7">
        <v>852.9</v>
      </c>
      <c r="I36" s="7">
        <v>691.8</v>
      </c>
      <c r="J36" s="7">
        <v>868</v>
      </c>
      <c r="K36" s="7">
        <v>690.4</v>
      </c>
      <c r="L36" s="7">
        <v>872</v>
      </c>
      <c r="M36" s="7">
        <v>675.5</v>
      </c>
      <c r="N36" s="9">
        <f t="shared" ref="N36:O36" si="74">AVERAGE(H36,J36,L36)</f>
        <v>864.30000000000007</v>
      </c>
      <c r="O36" s="9">
        <f t="shared" si="74"/>
        <v>685.9</v>
      </c>
      <c r="P36" s="10">
        <f t="shared" ref="P36:Q36" si="75">STDEVP(H36,J36,L36)/N36</f>
        <v>9.5160932179959197E-3</v>
      </c>
      <c r="Q36" s="10">
        <f t="shared" si="75"/>
        <v>1.0753881747255833E-2</v>
      </c>
      <c r="R36" s="9">
        <f t="shared" si="3"/>
        <v>1550.2</v>
      </c>
      <c r="S36" s="5">
        <v>58</v>
      </c>
      <c r="T36" s="5">
        <v>34.5</v>
      </c>
      <c r="U36" s="11">
        <f t="shared" si="4"/>
        <v>1.681159420289855</v>
      </c>
      <c r="V36" s="5" t="s">
        <v>29</v>
      </c>
      <c r="W36" s="5">
        <v>115</v>
      </c>
      <c r="X36" s="5">
        <v>128</v>
      </c>
      <c r="Y36" s="16">
        <f t="shared" ref="Y36:Y37" si="76">(X36-W36+1)*AA36</f>
        <v>140</v>
      </c>
      <c r="Z36" s="17">
        <v>21</v>
      </c>
      <c r="AA36" s="5">
        <v>10</v>
      </c>
      <c r="AB36" s="5" t="s">
        <v>29</v>
      </c>
      <c r="AC36" s="5" t="s">
        <v>29</v>
      </c>
    </row>
    <row r="37" spans="1:29" ht="15.75" customHeight="1">
      <c r="A37" s="5" t="s">
        <v>98</v>
      </c>
      <c r="B37" s="5">
        <v>0</v>
      </c>
      <c r="C37" s="12" t="s">
        <v>62</v>
      </c>
      <c r="D37" s="5">
        <v>201117</v>
      </c>
      <c r="E37" s="5" t="s">
        <v>121</v>
      </c>
      <c r="F37" s="5" t="s">
        <v>124</v>
      </c>
      <c r="G37" s="6">
        <f t="shared" si="0"/>
        <v>0.53532497722489236</v>
      </c>
      <c r="H37" s="7">
        <v>860.1</v>
      </c>
      <c r="I37" s="7">
        <v>735.6</v>
      </c>
      <c r="J37" s="7">
        <v>844</v>
      </c>
      <c r="K37" s="7">
        <v>743.6</v>
      </c>
      <c r="L37" s="8"/>
      <c r="M37" s="8"/>
      <c r="N37" s="9">
        <f t="shared" ref="N37:O37" si="77">AVERAGE(H37,J37,L37)</f>
        <v>852.05</v>
      </c>
      <c r="O37" s="9">
        <f t="shared" si="77"/>
        <v>739.6</v>
      </c>
      <c r="P37" s="10">
        <f t="shared" ref="P37:Q37" si="78">STDEVP(H37,J37,L37)/N37</f>
        <v>9.447802359016504E-3</v>
      </c>
      <c r="Q37" s="10">
        <f t="shared" si="78"/>
        <v>5.4083288263926449E-3</v>
      </c>
      <c r="R37" s="9">
        <f t="shared" si="3"/>
        <v>1591.65</v>
      </c>
      <c r="S37" s="5">
        <v>58.8</v>
      </c>
      <c r="T37" s="5">
        <v>36.200000000000003</v>
      </c>
      <c r="U37" s="11">
        <f t="shared" si="4"/>
        <v>1.6243093922651932</v>
      </c>
      <c r="V37" s="5" t="s">
        <v>29</v>
      </c>
      <c r="W37" s="5">
        <v>6</v>
      </c>
      <c r="X37" s="5">
        <v>15</v>
      </c>
      <c r="Y37" s="16">
        <f t="shared" si="76"/>
        <v>100</v>
      </c>
      <c r="Z37" s="17">
        <v>21</v>
      </c>
      <c r="AA37" s="5">
        <v>10</v>
      </c>
      <c r="AB37" s="5" t="s">
        <v>29</v>
      </c>
      <c r="AC37" s="5" t="s">
        <v>29</v>
      </c>
    </row>
    <row r="38" spans="1:29" ht="15.75" customHeight="1">
      <c r="A38" s="5" t="s">
        <v>99</v>
      </c>
      <c r="B38" s="5">
        <v>0</v>
      </c>
      <c r="D38" s="5">
        <v>201118</v>
      </c>
      <c r="E38" s="5" t="s">
        <v>121</v>
      </c>
      <c r="F38" s="5" t="s">
        <v>123</v>
      </c>
      <c r="G38" s="6">
        <f t="shared" si="0"/>
        <v>0.53649435748088825</v>
      </c>
      <c r="H38" s="7">
        <v>785.4</v>
      </c>
      <c r="I38" s="7">
        <v>682.8</v>
      </c>
      <c r="J38" s="7">
        <v>791.9</v>
      </c>
      <c r="K38" s="7">
        <v>680.3</v>
      </c>
      <c r="L38" s="7">
        <v>780.7</v>
      </c>
      <c r="M38" s="7">
        <v>674.1</v>
      </c>
      <c r="N38" s="9">
        <f t="shared" ref="N38:O38" si="79">AVERAGE(H38,J38,L38)</f>
        <v>786</v>
      </c>
      <c r="O38" s="9">
        <f t="shared" si="79"/>
        <v>679.06666666666661</v>
      </c>
      <c r="P38" s="10">
        <f t="shared" ref="P38:Q38" si="80">STDEVP(H38,J38,L38)/N38</f>
        <v>5.8422672612092642E-3</v>
      </c>
      <c r="Q38" s="10">
        <f t="shared" si="80"/>
        <v>5.3857166642231049E-3</v>
      </c>
      <c r="R38" s="9">
        <f t="shared" si="3"/>
        <v>1465.0666666666666</v>
      </c>
      <c r="S38" s="5">
        <v>58</v>
      </c>
      <c r="T38" s="5">
        <v>32</v>
      </c>
      <c r="U38" s="11">
        <f t="shared" si="4"/>
        <v>1.8125</v>
      </c>
      <c r="V38" s="5" t="s">
        <v>29</v>
      </c>
      <c r="W38" s="27" t="s">
        <v>30</v>
      </c>
      <c r="X38" s="27" t="s">
        <v>30</v>
      </c>
      <c r="Y38" s="27" t="s">
        <v>30</v>
      </c>
      <c r="Z38" s="17">
        <v>21</v>
      </c>
      <c r="AA38" s="5">
        <v>10</v>
      </c>
      <c r="AB38" s="5" t="s">
        <v>29</v>
      </c>
      <c r="AC38" s="5" t="s">
        <v>29</v>
      </c>
    </row>
    <row r="39" spans="1:29" ht="15.75" customHeight="1">
      <c r="A39" s="5" t="s">
        <v>100</v>
      </c>
      <c r="B39" s="5">
        <v>0</v>
      </c>
      <c r="D39" s="5">
        <v>201118</v>
      </c>
      <c r="E39" s="5" t="s">
        <v>121</v>
      </c>
      <c r="F39" s="5" t="s">
        <v>123</v>
      </c>
      <c r="G39" s="6">
        <f t="shared" si="0"/>
        <v>0.52129298291347725</v>
      </c>
      <c r="H39" s="7">
        <v>735.8</v>
      </c>
      <c r="I39" s="7">
        <v>668.3</v>
      </c>
      <c r="J39" s="7">
        <v>725.6</v>
      </c>
      <c r="K39" s="7">
        <v>683.6</v>
      </c>
      <c r="L39" s="7">
        <v>738.3</v>
      </c>
      <c r="M39" s="7">
        <v>668.1</v>
      </c>
      <c r="N39" s="9">
        <f t="shared" ref="N39:O39" si="81">AVERAGE(H39,J39,L39)</f>
        <v>733.23333333333323</v>
      </c>
      <c r="O39" s="9">
        <f t="shared" si="81"/>
        <v>673.33333333333337</v>
      </c>
      <c r="P39" s="10">
        <f t="shared" ref="P39:Q39" si="82">STDEVP(H39,J39,L39)/N39</f>
        <v>7.4917872723546776E-3</v>
      </c>
      <c r="Q39" s="10">
        <f t="shared" si="82"/>
        <v>1.0782310048380832E-2</v>
      </c>
      <c r="R39" s="9">
        <f t="shared" si="3"/>
        <v>1406.5666666666666</v>
      </c>
      <c r="U39" s="11" t="e">
        <f t="shared" si="4"/>
        <v>#DIV/0!</v>
      </c>
      <c r="V39" s="5" t="s">
        <v>29</v>
      </c>
      <c r="W39" s="27" t="s">
        <v>30</v>
      </c>
      <c r="X39" s="27" t="s">
        <v>30</v>
      </c>
      <c r="Y39" s="27" t="s">
        <v>30</v>
      </c>
      <c r="Z39" s="17">
        <v>21</v>
      </c>
      <c r="AA39" s="5">
        <v>10</v>
      </c>
      <c r="AB39" s="5" t="s">
        <v>29</v>
      </c>
      <c r="AC39" s="5" t="s">
        <v>29</v>
      </c>
    </row>
    <row r="40" spans="1:29" ht="15.75" customHeight="1">
      <c r="A40" s="5" t="s">
        <v>101</v>
      </c>
      <c r="B40" s="5">
        <v>0</v>
      </c>
      <c r="D40" s="5">
        <v>201118</v>
      </c>
      <c r="E40" s="5" t="s">
        <v>121</v>
      </c>
      <c r="F40" s="5" t="s">
        <v>124</v>
      </c>
      <c r="G40" s="6">
        <f t="shared" si="0"/>
        <v>0.47944576013573226</v>
      </c>
      <c r="H40" s="7">
        <v>666</v>
      </c>
      <c r="I40" s="7">
        <v>737.9</v>
      </c>
      <c r="J40" s="7">
        <v>690.4</v>
      </c>
      <c r="K40" s="7">
        <v>734.8</v>
      </c>
      <c r="L40" s="8"/>
      <c r="M40" s="8"/>
      <c r="N40" s="9">
        <f t="shared" ref="N40:O40" si="83">AVERAGE(H40,J40,L40)</f>
        <v>678.2</v>
      </c>
      <c r="O40" s="9">
        <f t="shared" si="83"/>
        <v>736.34999999999991</v>
      </c>
      <c r="P40" s="10">
        <f t="shared" ref="P40:Q40" si="84">STDEVP(H40,J40,L40)/N40</f>
        <v>1.7988793866116171E-2</v>
      </c>
      <c r="Q40" s="10">
        <f t="shared" si="84"/>
        <v>2.1049772526651883E-3</v>
      </c>
      <c r="R40" s="9">
        <f t="shared" si="3"/>
        <v>1414.55</v>
      </c>
      <c r="U40" s="11" t="e">
        <f t="shared" si="4"/>
        <v>#DIV/0!</v>
      </c>
      <c r="V40" s="5" t="s">
        <v>29</v>
      </c>
      <c r="W40" s="27" t="s">
        <v>30</v>
      </c>
      <c r="X40" s="27" t="s">
        <v>30</v>
      </c>
      <c r="Y40" s="27" t="s">
        <v>30</v>
      </c>
      <c r="Z40" s="17">
        <v>21</v>
      </c>
      <c r="AA40" s="5">
        <v>10</v>
      </c>
      <c r="AB40" s="5" t="s">
        <v>29</v>
      </c>
      <c r="AC40" s="5" t="s">
        <v>29</v>
      </c>
    </row>
    <row r="41" spans="1:29" ht="15.75" customHeight="1">
      <c r="A41" s="5" t="s">
        <v>102</v>
      </c>
      <c r="B41" s="5">
        <v>0</v>
      </c>
      <c r="D41" s="5">
        <v>201118</v>
      </c>
      <c r="E41" s="5" t="s">
        <v>121</v>
      </c>
      <c r="F41" s="5" t="s">
        <v>124</v>
      </c>
      <c r="G41" s="6">
        <f t="shared" si="0"/>
        <v>0.52321187275267389</v>
      </c>
      <c r="H41" s="5">
        <v>771.9</v>
      </c>
      <c r="I41" s="5">
        <v>694.9</v>
      </c>
      <c r="J41" s="5">
        <v>756.2</v>
      </c>
      <c r="K41" s="5">
        <v>694.5</v>
      </c>
      <c r="L41" s="5">
        <v>756.4</v>
      </c>
      <c r="M41" s="5">
        <v>692.4</v>
      </c>
      <c r="N41" s="9">
        <f t="shared" ref="N41:O41" si="85">AVERAGE(H41,J41,L41)</f>
        <v>761.5</v>
      </c>
      <c r="O41" s="9">
        <f t="shared" si="85"/>
        <v>693.93333333333339</v>
      </c>
      <c r="P41" s="10">
        <f t="shared" ref="P41:Q41" si="86">STDEVP(H41,J41,L41)/N41</f>
        <v>9.6577331371626943E-3</v>
      </c>
      <c r="Q41" s="10">
        <f t="shared" si="86"/>
        <v>1.5800638104907854E-3</v>
      </c>
      <c r="R41" s="9">
        <f t="shared" si="3"/>
        <v>1455.4333333333334</v>
      </c>
      <c r="S41" s="5">
        <v>53</v>
      </c>
      <c r="T41" s="5">
        <v>36</v>
      </c>
      <c r="U41" s="11">
        <f t="shared" si="4"/>
        <v>1.4722222222222223</v>
      </c>
      <c r="V41" s="5" t="s">
        <v>29</v>
      </c>
      <c r="W41" s="27" t="s">
        <v>30</v>
      </c>
      <c r="X41" s="27" t="s">
        <v>30</v>
      </c>
      <c r="Y41" s="27" t="s">
        <v>30</v>
      </c>
      <c r="Z41" s="17">
        <v>21</v>
      </c>
      <c r="AA41" s="5">
        <v>10</v>
      </c>
      <c r="AB41" s="5" t="s">
        <v>29</v>
      </c>
      <c r="AC41" s="5" t="s">
        <v>29</v>
      </c>
    </row>
    <row r="42" spans="1:29" ht="15.75" customHeight="1">
      <c r="A42" s="5" t="s">
        <v>103</v>
      </c>
      <c r="B42" s="5">
        <v>0</v>
      </c>
      <c r="D42" s="5">
        <v>201118</v>
      </c>
      <c r="E42" s="5" t="s">
        <v>121</v>
      </c>
      <c r="F42" s="5" t="s">
        <v>123</v>
      </c>
      <c r="G42" s="6">
        <f t="shared" si="0"/>
        <v>0.48098874438213418</v>
      </c>
      <c r="H42" s="5">
        <v>814.4</v>
      </c>
      <c r="I42" s="5">
        <v>862.1</v>
      </c>
      <c r="J42" s="5">
        <v>800</v>
      </c>
      <c r="K42" s="5">
        <v>869.1</v>
      </c>
      <c r="L42" s="5">
        <v>804.3</v>
      </c>
      <c r="M42" s="5">
        <v>878.7</v>
      </c>
      <c r="N42" s="9">
        <f t="shared" ref="N42:O42" si="87">AVERAGE(H42,J42,L42)</f>
        <v>806.23333333333323</v>
      </c>
      <c r="O42" s="9">
        <f t="shared" si="87"/>
        <v>869.9666666666667</v>
      </c>
      <c r="P42" s="10">
        <f t="shared" ref="P42:Q42" si="88">STDEVP(H42,J42,L42)/N42</f>
        <v>7.4862135694130482E-3</v>
      </c>
      <c r="Q42" s="10">
        <f t="shared" si="88"/>
        <v>7.8216486746314866E-3</v>
      </c>
      <c r="R42" s="9">
        <f t="shared" si="3"/>
        <v>1676.1999999999998</v>
      </c>
      <c r="S42" s="5">
        <v>63.7</v>
      </c>
      <c r="T42" s="5">
        <v>34</v>
      </c>
      <c r="U42" s="11">
        <f t="shared" si="4"/>
        <v>1.8735294117647059</v>
      </c>
      <c r="V42" s="5" t="s">
        <v>29</v>
      </c>
      <c r="W42" s="27" t="s">
        <v>30</v>
      </c>
      <c r="X42" s="27" t="s">
        <v>30</v>
      </c>
      <c r="Y42" s="27" t="s">
        <v>30</v>
      </c>
      <c r="Z42" s="17">
        <v>21</v>
      </c>
      <c r="AA42" s="5">
        <v>10</v>
      </c>
      <c r="AB42" s="5" t="s">
        <v>29</v>
      </c>
      <c r="AC42" s="5" t="s">
        <v>29</v>
      </c>
    </row>
    <row r="43" spans="1:29" ht="15.75" customHeight="1">
      <c r="A43" s="5" t="s">
        <v>104</v>
      </c>
      <c r="B43" s="5">
        <v>0</v>
      </c>
      <c r="D43" s="5">
        <v>201118</v>
      </c>
      <c r="E43" s="5" t="s">
        <v>121</v>
      </c>
      <c r="F43" s="5" t="s">
        <v>123</v>
      </c>
      <c r="G43" s="6">
        <f t="shared" si="0"/>
        <v>0.52907469802195783</v>
      </c>
      <c r="H43" s="7">
        <v>770.6</v>
      </c>
      <c r="I43" s="7">
        <v>688.3</v>
      </c>
      <c r="J43" s="7">
        <v>771.6</v>
      </c>
      <c r="K43" s="7">
        <v>684.2</v>
      </c>
      <c r="L43" s="7">
        <v>766.1</v>
      </c>
      <c r="M43" s="7">
        <v>682.1</v>
      </c>
      <c r="N43" s="9">
        <f t="shared" ref="N43:O43" si="89">AVERAGE(H43,J43,L43)</f>
        <v>769.43333333333339</v>
      </c>
      <c r="O43" s="9">
        <f t="shared" si="89"/>
        <v>684.86666666666667</v>
      </c>
      <c r="P43" s="10">
        <f t="shared" ref="P43:Q43" si="90">STDEVP(H43,J43,L43)/N43</f>
        <v>3.1089330014312097E-3</v>
      </c>
      <c r="Q43" s="10">
        <f t="shared" si="90"/>
        <v>3.7593636751342887E-3</v>
      </c>
      <c r="R43" s="9">
        <f t="shared" si="3"/>
        <v>1454.3000000000002</v>
      </c>
      <c r="S43" s="5">
        <v>52.5</v>
      </c>
      <c r="T43" s="5">
        <v>36</v>
      </c>
      <c r="U43" s="11">
        <f t="shared" si="4"/>
        <v>1.4583333333333333</v>
      </c>
      <c r="V43" s="5" t="s">
        <v>29</v>
      </c>
      <c r="W43" s="27" t="s">
        <v>30</v>
      </c>
      <c r="X43" s="27" t="s">
        <v>30</v>
      </c>
      <c r="Y43" s="27" t="s">
        <v>30</v>
      </c>
      <c r="Z43" s="17">
        <v>21</v>
      </c>
      <c r="AA43" s="5">
        <v>10</v>
      </c>
      <c r="AB43" s="5" t="s">
        <v>29</v>
      </c>
      <c r="AC43" s="5" t="s">
        <v>29</v>
      </c>
    </row>
    <row r="44" spans="1:29" ht="15.75" customHeight="1">
      <c r="A44" s="5" t="s">
        <v>105</v>
      </c>
      <c r="B44" s="5">
        <v>0</v>
      </c>
      <c r="C44" s="5" t="s">
        <v>130</v>
      </c>
      <c r="D44" s="5">
        <v>201118</v>
      </c>
      <c r="E44" s="5" t="s">
        <v>121</v>
      </c>
      <c r="F44" s="5" t="s">
        <v>123</v>
      </c>
      <c r="G44" s="6">
        <f t="shared" si="0"/>
        <v>0.5595174603174603</v>
      </c>
      <c r="H44" s="7">
        <v>758.4</v>
      </c>
      <c r="I44" s="7">
        <v>553.20000000000005</v>
      </c>
      <c r="J44" s="7">
        <v>715.8</v>
      </c>
      <c r="K44" s="7">
        <v>593.9</v>
      </c>
      <c r="L44" s="7">
        <v>728.9</v>
      </c>
      <c r="M44" s="7">
        <v>587.29999999999995</v>
      </c>
      <c r="N44" s="9">
        <f t="shared" ref="N44:O44" si="91">AVERAGE(H44,J44,L44)</f>
        <v>734.36666666666667</v>
      </c>
      <c r="O44" s="9">
        <f t="shared" si="91"/>
        <v>578.13333333333333</v>
      </c>
      <c r="P44" s="10">
        <f t="shared" ref="P44:Q44" si="92">STDEVP(H44,J44,L44)/N44</f>
        <v>2.4260068665961435E-2</v>
      </c>
      <c r="Q44" s="10">
        <f t="shared" si="92"/>
        <v>3.0849689016874571E-2</v>
      </c>
      <c r="R44" s="9">
        <f t="shared" si="3"/>
        <v>1312.5</v>
      </c>
      <c r="S44" s="5">
        <v>52</v>
      </c>
      <c r="T44" s="5">
        <v>32.6</v>
      </c>
      <c r="U44" s="11">
        <f t="shared" si="4"/>
        <v>1.5950920245398772</v>
      </c>
      <c r="V44" s="5" t="s">
        <v>29</v>
      </c>
      <c r="W44" s="27" t="s">
        <v>30</v>
      </c>
      <c r="X44" s="27" t="s">
        <v>30</v>
      </c>
      <c r="Y44" s="27" t="s">
        <v>30</v>
      </c>
      <c r="Z44" s="17">
        <v>21</v>
      </c>
      <c r="AA44" s="5">
        <v>10</v>
      </c>
      <c r="AB44" s="5" t="s">
        <v>29</v>
      </c>
      <c r="AC44" s="5" t="s">
        <v>29</v>
      </c>
    </row>
    <row r="45" spans="1:29" ht="15.75" customHeight="1">
      <c r="A45" s="5" t="s">
        <v>106</v>
      </c>
      <c r="B45" s="5">
        <v>0</v>
      </c>
      <c r="D45" s="5">
        <v>201119</v>
      </c>
      <c r="E45" s="5" t="s">
        <v>121</v>
      </c>
      <c r="F45" s="5" t="s">
        <v>123</v>
      </c>
      <c r="G45" s="6">
        <f t="shared" si="0"/>
        <v>0.52570219882925862</v>
      </c>
      <c r="H45" s="7">
        <v>721.8</v>
      </c>
      <c r="I45" s="7">
        <v>646.70000000000005</v>
      </c>
      <c r="J45" s="7">
        <v>712.6</v>
      </c>
      <c r="K45" s="7">
        <v>637</v>
      </c>
      <c r="L45" s="7">
        <v>703</v>
      </c>
      <c r="M45" s="7">
        <v>644.70000000000005</v>
      </c>
      <c r="N45" s="9">
        <f t="shared" ref="N45:O45" si="93">AVERAGE(H45,J45,L45)</f>
        <v>712.4666666666667</v>
      </c>
      <c r="O45" s="9">
        <f t="shared" si="93"/>
        <v>642.80000000000007</v>
      </c>
      <c r="P45" s="10">
        <f t="shared" ref="P45:Q45" si="94">STDEVP(H45,J45,L45)/N45</f>
        <v>1.0773341790679682E-2</v>
      </c>
      <c r="Q45" s="10">
        <f t="shared" si="94"/>
        <v>6.505454559518984E-3</v>
      </c>
      <c r="R45" s="9">
        <f t="shared" si="3"/>
        <v>1355.2666666666669</v>
      </c>
      <c r="S45" s="5">
        <v>56.6</v>
      </c>
      <c r="T45" s="5">
        <v>35</v>
      </c>
      <c r="U45" s="11">
        <f t="shared" si="4"/>
        <v>1.6171428571428572</v>
      </c>
      <c r="V45" s="5" t="s">
        <v>29</v>
      </c>
      <c r="W45" s="27" t="s">
        <v>30</v>
      </c>
      <c r="X45" s="27" t="s">
        <v>30</v>
      </c>
      <c r="Y45" s="27" t="s">
        <v>30</v>
      </c>
      <c r="Z45" s="17">
        <v>21</v>
      </c>
      <c r="AA45" s="5">
        <v>10</v>
      </c>
      <c r="AB45" s="5" t="s">
        <v>29</v>
      </c>
      <c r="AC45" s="5" t="s">
        <v>29</v>
      </c>
    </row>
    <row r="46" spans="1:29" ht="15.75" customHeight="1">
      <c r="A46" s="5" t="s">
        <v>107</v>
      </c>
      <c r="B46" s="5">
        <v>0</v>
      </c>
      <c r="D46" s="5">
        <v>201119</v>
      </c>
      <c r="E46" s="5" t="s">
        <v>121</v>
      </c>
      <c r="F46" s="5" t="s">
        <v>123</v>
      </c>
      <c r="G46" s="6">
        <f t="shared" si="0"/>
        <v>0.53558534052129192</v>
      </c>
      <c r="H46" s="7">
        <v>735</v>
      </c>
      <c r="I46" s="7">
        <v>634.29999999999995</v>
      </c>
      <c r="J46" s="7">
        <v>700.4</v>
      </c>
      <c r="K46" s="7">
        <v>612.70000000000005</v>
      </c>
      <c r="L46" s="7">
        <v>730.4</v>
      </c>
      <c r="M46" s="7">
        <v>631</v>
      </c>
      <c r="N46" s="9">
        <f t="shared" ref="N46:O46" si="95">AVERAGE(H46,J46,L46)</f>
        <v>721.93333333333339</v>
      </c>
      <c r="O46" s="9">
        <f t="shared" si="95"/>
        <v>626</v>
      </c>
      <c r="P46" s="10">
        <f t="shared" ref="P46:Q46" si="96">STDEVP(H46,J46,L46)/N46</f>
        <v>2.1250905200365516E-2</v>
      </c>
      <c r="Q46" s="10">
        <f t="shared" si="96"/>
        <v>1.5176559586598823E-2</v>
      </c>
      <c r="R46" s="9">
        <f t="shared" si="3"/>
        <v>1347.9333333333334</v>
      </c>
      <c r="S46" s="5">
        <v>48.3</v>
      </c>
      <c r="T46" s="5">
        <v>38</v>
      </c>
      <c r="U46" s="11">
        <f t="shared" si="4"/>
        <v>1.2710526315789472</v>
      </c>
      <c r="V46" s="5" t="s">
        <v>29</v>
      </c>
      <c r="W46" s="27" t="s">
        <v>30</v>
      </c>
      <c r="X46" s="27" t="s">
        <v>30</v>
      </c>
      <c r="Y46" s="27" t="s">
        <v>30</v>
      </c>
      <c r="Z46" s="17">
        <v>21</v>
      </c>
      <c r="AA46" s="5">
        <v>10</v>
      </c>
      <c r="AB46" s="5" t="s">
        <v>29</v>
      </c>
      <c r="AC46" s="5" t="s">
        <v>29</v>
      </c>
    </row>
    <row r="47" spans="1:29" ht="15.75" customHeight="1">
      <c r="A47" s="5" t="s">
        <v>108</v>
      </c>
      <c r="B47" s="5">
        <v>0</v>
      </c>
      <c r="D47" s="5">
        <v>201119</v>
      </c>
      <c r="E47" s="5" t="s">
        <v>121</v>
      </c>
      <c r="F47" s="5" t="s">
        <v>124</v>
      </c>
      <c r="G47" s="6">
        <f t="shared" si="0"/>
        <v>0.5130703148391258</v>
      </c>
      <c r="H47" s="7">
        <v>743.7</v>
      </c>
      <c r="I47" s="7">
        <v>716.4</v>
      </c>
      <c r="J47" s="7">
        <v>757.4</v>
      </c>
      <c r="K47" s="7">
        <v>704</v>
      </c>
      <c r="L47" s="7">
        <v>726.6</v>
      </c>
      <c r="M47" s="7">
        <v>693.8</v>
      </c>
      <c r="N47" s="9">
        <f t="shared" ref="N47:O47" si="97">AVERAGE(H47,J47,L47)</f>
        <v>742.56666666666661</v>
      </c>
      <c r="O47" s="9">
        <f t="shared" si="97"/>
        <v>704.73333333333323</v>
      </c>
      <c r="P47" s="10">
        <f t="shared" ref="P47:Q47" si="98">STDEVP(H47,J47,L47)/N47</f>
        <v>1.6967579667609013E-2</v>
      </c>
      <c r="Q47" s="10">
        <f t="shared" si="98"/>
        <v>1.3112720986508642E-2</v>
      </c>
      <c r="R47" s="9">
        <f t="shared" si="3"/>
        <v>1447.2999999999997</v>
      </c>
      <c r="S47" s="5">
        <v>56</v>
      </c>
      <c r="T47" s="5">
        <v>33</v>
      </c>
      <c r="U47" s="11">
        <f t="shared" si="4"/>
        <v>1.696969696969697</v>
      </c>
      <c r="V47" s="5" t="s">
        <v>29</v>
      </c>
      <c r="W47" s="27" t="s">
        <v>30</v>
      </c>
      <c r="X47" s="27" t="s">
        <v>30</v>
      </c>
      <c r="Y47" s="27" t="s">
        <v>30</v>
      </c>
      <c r="Z47" s="17">
        <v>21</v>
      </c>
      <c r="AA47" s="5">
        <v>10</v>
      </c>
      <c r="AB47" s="5" t="s">
        <v>29</v>
      </c>
      <c r="AC47" s="5" t="s">
        <v>29</v>
      </c>
    </row>
    <row r="48" spans="1:29" ht="15.75" customHeight="1">
      <c r="A48" s="5" t="s">
        <v>109</v>
      </c>
      <c r="B48" s="5">
        <v>0</v>
      </c>
      <c r="D48" s="5">
        <v>201119</v>
      </c>
      <c r="E48" s="5" t="s">
        <v>121</v>
      </c>
      <c r="F48" s="5" t="s">
        <v>124</v>
      </c>
      <c r="G48" s="6">
        <f t="shared" si="0"/>
        <v>0.50116518777449137</v>
      </c>
      <c r="H48" s="7">
        <v>735.7</v>
      </c>
      <c r="I48" s="7">
        <v>757.9</v>
      </c>
      <c r="J48" s="7">
        <v>746.5</v>
      </c>
      <c r="K48" s="7">
        <v>741.5</v>
      </c>
      <c r="L48" s="7">
        <v>754.4</v>
      </c>
      <c r="M48" s="7">
        <v>726.8</v>
      </c>
      <c r="N48" s="9">
        <f t="shared" ref="N48:O48" si="99">AVERAGE(H48,J48,L48)</f>
        <v>745.5333333333333</v>
      </c>
      <c r="O48" s="9">
        <f t="shared" si="99"/>
        <v>742.06666666666661</v>
      </c>
      <c r="P48" s="10">
        <f t="shared" ref="P48:Q48" si="100">STDEVP(H48,J48,L48)/N48</f>
        <v>1.0280938536803463E-2</v>
      </c>
      <c r="Q48" s="10">
        <f t="shared" si="100"/>
        <v>1.7118196581184176E-2</v>
      </c>
      <c r="R48" s="9">
        <f t="shared" si="3"/>
        <v>1487.6</v>
      </c>
      <c r="S48" s="5">
        <v>54</v>
      </c>
      <c r="T48" s="5">
        <v>34.5</v>
      </c>
      <c r="U48" s="11">
        <f t="shared" si="4"/>
        <v>1.5652173913043479</v>
      </c>
      <c r="V48" s="5" t="s">
        <v>29</v>
      </c>
      <c r="W48" s="27" t="s">
        <v>30</v>
      </c>
      <c r="X48" s="27" t="s">
        <v>30</v>
      </c>
      <c r="Y48" s="27" t="s">
        <v>30</v>
      </c>
      <c r="Z48" s="17">
        <v>21</v>
      </c>
      <c r="AA48" s="5">
        <v>10</v>
      </c>
      <c r="AB48" s="5" t="s">
        <v>29</v>
      </c>
      <c r="AC48" s="5" t="s">
        <v>29</v>
      </c>
    </row>
    <row r="49" spans="1:30" ht="15.75" customHeight="1">
      <c r="A49" s="5" t="s">
        <v>110</v>
      </c>
      <c r="B49" s="5">
        <v>0</v>
      </c>
      <c r="D49" s="5">
        <v>201119</v>
      </c>
      <c r="E49" s="5" t="s">
        <v>121</v>
      </c>
      <c r="F49" s="5" t="s">
        <v>123</v>
      </c>
      <c r="G49" s="6">
        <f t="shared" si="0"/>
        <v>0.51150558842866534</v>
      </c>
      <c r="H49" s="7">
        <v>671.3</v>
      </c>
      <c r="I49" s="7">
        <v>640.9</v>
      </c>
      <c r="J49" s="7">
        <v>678.6</v>
      </c>
      <c r="K49" s="7">
        <v>645</v>
      </c>
      <c r="L49" s="7">
        <v>672.9</v>
      </c>
      <c r="M49" s="7">
        <v>645.9</v>
      </c>
      <c r="N49" s="9">
        <f t="shared" ref="N49:O49" si="101">AVERAGE(H49,J49,L49)</f>
        <v>674.26666666666677</v>
      </c>
      <c r="O49" s="9">
        <f t="shared" si="101"/>
        <v>643.93333333333339</v>
      </c>
      <c r="P49" s="10">
        <f t="shared" ref="P49:Q49" si="102">STDEVP(H49,J49,L49)/N49</f>
        <v>4.6464979780538995E-3</v>
      </c>
      <c r="Q49" s="10">
        <f t="shared" si="102"/>
        <v>3.3794386052281794E-3</v>
      </c>
      <c r="R49" s="9">
        <f t="shared" si="3"/>
        <v>1318.2000000000003</v>
      </c>
      <c r="S49" s="5">
        <v>55.5</v>
      </c>
      <c r="T49" s="5">
        <v>30</v>
      </c>
      <c r="U49" s="11">
        <f t="shared" si="4"/>
        <v>1.85</v>
      </c>
      <c r="V49" s="5" t="s">
        <v>29</v>
      </c>
      <c r="W49" s="27" t="s">
        <v>30</v>
      </c>
      <c r="X49" s="27" t="s">
        <v>30</v>
      </c>
      <c r="Y49" s="27" t="s">
        <v>30</v>
      </c>
      <c r="Z49" s="17">
        <v>21</v>
      </c>
      <c r="AA49" s="5">
        <v>10</v>
      </c>
      <c r="AB49" s="5" t="s">
        <v>29</v>
      </c>
      <c r="AC49" s="5" t="s">
        <v>29</v>
      </c>
    </row>
    <row r="50" spans="1:30" ht="15.75" customHeight="1">
      <c r="A50" s="5" t="s">
        <v>111</v>
      </c>
      <c r="B50" s="5">
        <v>0</v>
      </c>
      <c r="D50" s="5">
        <v>201119</v>
      </c>
      <c r="E50" s="5" t="s">
        <v>121</v>
      </c>
      <c r="F50" s="5" t="s">
        <v>123</v>
      </c>
      <c r="G50" s="6">
        <f t="shared" si="0"/>
        <v>0.53079004842844946</v>
      </c>
      <c r="H50" s="7">
        <v>749.2</v>
      </c>
      <c r="I50" s="7">
        <v>659.4</v>
      </c>
      <c r="J50" s="7">
        <v>738.6</v>
      </c>
      <c r="K50" s="7">
        <v>664.3</v>
      </c>
      <c r="L50" s="7">
        <v>748.1</v>
      </c>
      <c r="M50" s="7">
        <v>652.79999999999995</v>
      </c>
      <c r="N50" s="9">
        <f t="shared" ref="N50:O50" si="103">AVERAGE(H50,J50,L50)</f>
        <v>745.30000000000007</v>
      </c>
      <c r="O50" s="9">
        <f t="shared" si="103"/>
        <v>658.83333333333326</v>
      </c>
      <c r="P50" s="10">
        <f t="shared" ref="P50:Q50" si="104">STDEVP(H50,J50,L50)/N50</f>
        <v>6.3851488018740197E-3</v>
      </c>
      <c r="Q50" s="10">
        <f t="shared" si="104"/>
        <v>7.1519201771638409E-3</v>
      </c>
      <c r="R50" s="9">
        <f t="shared" si="3"/>
        <v>1404.1333333333332</v>
      </c>
      <c r="S50" s="5">
        <v>51.5</v>
      </c>
      <c r="T50" s="5">
        <v>36</v>
      </c>
      <c r="U50" s="11">
        <f t="shared" si="4"/>
        <v>1.4305555555555556</v>
      </c>
      <c r="V50" s="5" t="s">
        <v>29</v>
      </c>
      <c r="W50" s="27" t="s">
        <v>30</v>
      </c>
      <c r="X50" s="27" t="s">
        <v>30</v>
      </c>
      <c r="Y50" s="27" t="s">
        <v>30</v>
      </c>
      <c r="Z50" s="17">
        <v>21</v>
      </c>
      <c r="AA50" s="5">
        <v>10</v>
      </c>
      <c r="AB50" s="5" t="s">
        <v>29</v>
      </c>
      <c r="AC50" s="5" t="s">
        <v>29</v>
      </c>
    </row>
    <row r="51" spans="1:30" ht="15.75" customHeight="1">
      <c r="A51" s="5" t="s">
        <v>112</v>
      </c>
      <c r="B51" s="5">
        <v>0</v>
      </c>
      <c r="D51" s="5">
        <v>201119</v>
      </c>
      <c r="E51" s="5" t="s">
        <v>121</v>
      </c>
      <c r="F51" s="5" t="s">
        <v>123</v>
      </c>
      <c r="G51" s="6">
        <f t="shared" si="0"/>
        <v>0.50737034185840957</v>
      </c>
      <c r="H51" s="7">
        <v>590.29999999999995</v>
      </c>
      <c r="I51" s="7">
        <v>577.6</v>
      </c>
      <c r="J51" s="7">
        <v>579.5</v>
      </c>
      <c r="K51" s="7">
        <v>569.29999999999995</v>
      </c>
      <c r="L51" s="7">
        <v>609.70000000000005</v>
      </c>
      <c r="M51" s="7">
        <v>580.9</v>
      </c>
      <c r="N51" s="9">
        <f t="shared" ref="N51:O51" si="105">AVERAGE(H51,J51,L51)</f>
        <v>593.16666666666663</v>
      </c>
      <c r="O51" s="9">
        <f t="shared" si="105"/>
        <v>575.93333333333339</v>
      </c>
      <c r="P51" s="10">
        <f t="shared" ref="P51:Q51" si="106">STDEVP(H51,J51,L51)/N51</f>
        <v>2.1064267038333018E-2</v>
      </c>
      <c r="Q51" s="10">
        <f t="shared" si="106"/>
        <v>8.4734084887997507E-3</v>
      </c>
      <c r="R51" s="9">
        <f t="shared" si="3"/>
        <v>1169.0999999999999</v>
      </c>
      <c r="S51" s="5">
        <v>46</v>
      </c>
      <c r="T51" s="5">
        <v>33</v>
      </c>
      <c r="U51" s="11">
        <f t="shared" si="4"/>
        <v>1.393939393939394</v>
      </c>
      <c r="V51" s="5" t="s">
        <v>29</v>
      </c>
      <c r="W51" s="27" t="s">
        <v>30</v>
      </c>
      <c r="X51" s="27" t="s">
        <v>30</v>
      </c>
      <c r="Y51" s="27" t="s">
        <v>30</v>
      </c>
      <c r="Z51" s="17">
        <v>21</v>
      </c>
      <c r="AA51" s="5">
        <v>10</v>
      </c>
      <c r="AB51" s="5" t="s">
        <v>29</v>
      </c>
      <c r="AC51" s="5" t="s">
        <v>29</v>
      </c>
    </row>
    <row r="52" spans="1:30" ht="15.75" customHeight="1">
      <c r="A52" s="5" t="s">
        <v>113</v>
      </c>
      <c r="B52" s="5">
        <v>0</v>
      </c>
      <c r="D52" s="5">
        <v>201119</v>
      </c>
      <c r="E52" s="5" t="s">
        <v>121</v>
      </c>
      <c r="F52" s="5" t="s">
        <v>123</v>
      </c>
      <c r="G52" s="6">
        <f>H52/(H52+I52)</f>
        <v>0.54668917926882987</v>
      </c>
      <c r="H52" s="7">
        <v>744.7</v>
      </c>
      <c r="I52" s="7">
        <v>617.5</v>
      </c>
      <c r="J52" s="7">
        <v>749.6</v>
      </c>
      <c r="K52" s="7">
        <v>613.5</v>
      </c>
      <c r="L52" s="7">
        <v>758.5</v>
      </c>
      <c r="M52" s="7">
        <v>617.5</v>
      </c>
      <c r="N52" s="9">
        <f t="shared" ref="N52:O52" si="107">AVERAGE(H52,J52,L52)</f>
        <v>750.93333333333339</v>
      </c>
      <c r="O52" s="9">
        <f t="shared" si="107"/>
        <v>616.16666666666663</v>
      </c>
      <c r="P52" s="10">
        <f t="shared" ref="P52:Q52" si="108">STDEVP(H52,J52,L52)/N52</f>
        <v>7.6067607999011451E-3</v>
      </c>
      <c r="Q52" s="10">
        <f t="shared" si="108"/>
        <v>3.0602403297226837E-3</v>
      </c>
      <c r="R52" s="9">
        <f t="shared" si="3"/>
        <v>1367.1</v>
      </c>
      <c r="S52" s="5">
        <v>54</v>
      </c>
      <c r="T52" s="5">
        <v>32</v>
      </c>
      <c r="U52" s="11">
        <f t="shared" si="4"/>
        <v>1.6875</v>
      </c>
      <c r="V52" s="5" t="s">
        <v>29</v>
      </c>
      <c r="W52" s="27" t="s">
        <v>30</v>
      </c>
      <c r="X52" s="27" t="s">
        <v>30</v>
      </c>
      <c r="Y52" s="27" t="s">
        <v>30</v>
      </c>
      <c r="Z52" s="17">
        <v>21</v>
      </c>
      <c r="AA52" s="5">
        <v>10</v>
      </c>
      <c r="AB52" s="5" t="s">
        <v>29</v>
      </c>
      <c r="AC52" s="5" t="s">
        <v>29</v>
      </c>
    </row>
    <row r="53" spans="1:30" ht="15.75" customHeight="1">
      <c r="A53" s="5" t="s">
        <v>114</v>
      </c>
      <c r="B53" s="5">
        <v>0</v>
      </c>
      <c r="D53" s="5">
        <v>201119</v>
      </c>
      <c r="E53" s="5" t="s">
        <v>121</v>
      </c>
      <c r="F53" s="5" t="s">
        <v>124</v>
      </c>
      <c r="G53" s="6">
        <f>N53/(N53+O53)</f>
        <v>0.45646021193970909</v>
      </c>
      <c r="H53" s="7">
        <v>694.3</v>
      </c>
      <c r="I53" s="7">
        <v>825</v>
      </c>
      <c r="J53" s="7">
        <v>692.7</v>
      </c>
      <c r="K53" s="7">
        <v>826.6</v>
      </c>
      <c r="L53" s="8"/>
      <c r="M53" s="8"/>
      <c r="N53" s="9">
        <f t="shared" ref="N53:O53" si="109">AVERAGE(H53,J53,L53)</f>
        <v>693.5</v>
      </c>
      <c r="O53" s="9">
        <f t="shared" si="109"/>
        <v>825.8</v>
      </c>
      <c r="P53" s="10">
        <f t="shared" ref="P53:Q53" si="110">STDEVP(H53,J53,L53)/N53</f>
        <v>1.1535688536408861E-3</v>
      </c>
      <c r="Q53" s="10">
        <f t="shared" si="110"/>
        <v>9.6875756841851711E-4</v>
      </c>
      <c r="R53" s="9">
        <f t="shared" si="3"/>
        <v>1519.3</v>
      </c>
      <c r="S53" s="5">
        <v>56.6</v>
      </c>
      <c r="T53" s="5">
        <v>35</v>
      </c>
      <c r="U53" s="11">
        <f t="shared" si="4"/>
        <v>1.6171428571428572</v>
      </c>
      <c r="V53" s="5" t="s">
        <v>29</v>
      </c>
      <c r="W53" s="27" t="s">
        <v>30</v>
      </c>
      <c r="X53" s="27" t="s">
        <v>30</v>
      </c>
      <c r="Y53" s="27" t="s">
        <v>30</v>
      </c>
      <c r="Z53" s="17">
        <v>21</v>
      </c>
      <c r="AA53" s="5">
        <v>10</v>
      </c>
      <c r="AB53" s="5" t="s">
        <v>29</v>
      </c>
      <c r="AC53" s="5" t="s">
        <v>29</v>
      </c>
    </row>
    <row r="54" spans="1:30" ht="13">
      <c r="A54" s="5" t="s">
        <v>63</v>
      </c>
      <c r="B54">
        <v>1</v>
      </c>
      <c r="F54" s="5">
        <f>COUNTIF(F2:F53,"Dead")</f>
        <v>26</v>
      </c>
      <c r="W54" s="27"/>
      <c r="X54" s="27"/>
      <c r="Y54" s="27"/>
      <c r="Z54" s="27"/>
    </row>
    <row r="55" spans="1:30" ht="13">
      <c r="A55" s="15" t="s">
        <v>64</v>
      </c>
      <c r="B55" s="18">
        <v>0</v>
      </c>
      <c r="C55" s="15"/>
      <c r="D55" s="16">
        <v>190824</v>
      </c>
      <c r="E55" s="19" t="s">
        <v>122</v>
      </c>
      <c r="F55" s="5" t="s">
        <v>123</v>
      </c>
      <c r="G55" s="6">
        <f t="shared" ref="G55:G67" si="111">N55/(N55+O55)</f>
        <v>0.57205260148656378</v>
      </c>
      <c r="H55" s="20">
        <v>824.8</v>
      </c>
      <c r="I55" s="20">
        <v>638</v>
      </c>
      <c r="J55" s="20">
        <v>834.8</v>
      </c>
      <c r="K55" s="20">
        <v>617</v>
      </c>
      <c r="L55" s="20">
        <v>841.7</v>
      </c>
      <c r="M55" s="20">
        <v>616.20000000000005</v>
      </c>
      <c r="N55" s="9">
        <f t="shared" ref="N55:O55" si="112">AVERAGE(H55,J55,L55)</f>
        <v>833.76666666666677</v>
      </c>
      <c r="O55" s="9">
        <f t="shared" si="112"/>
        <v>623.73333333333335</v>
      </c>
      <c r="P55" s="10">
        <f t="shared" ref="P55:Q55" si="113">STDEVP(H55,J55,L55)/N55</f>
        <v>8.3212480062506942E-3</v>
      </c>
      <c r="Q55" s="10">
        <f t="shared" si="113"/>
        <v>1.6182143234324337E-2</v>
      </c>
      <c r="R55" s="9">
        <f t="shared" ref="R55:R67" si="114">O55+N55</f>
        <v>1457.5</v>
      </c>
      <c r="S55" s="16">
        <v>55</v>
      </c>
      <c r="T55" s="16">
        <v>32</v>
      </c>
      <c r="U55" s="11">
        <f t="shared" ref="U55:U67" si="115">S55/T55</f>
        <v>1.71875</v>
      </c>
      <c r="V55" s="15" t="s">
        <v>29</v>
      </c>
      <c r="W55" s="16">
        <v>136</v>
      </c>
      <c r="X55" s="16">
        <v>152</v>
      </c>
      <c r="Y55" s="16">
        <f t="shared" ref="Y55:Y61" si="116">(X55-W55+1)*AA55</f>
        <v>170</v>
      </c>
      <c r="Z55" s="21">
        <v>20</v>
      </c>
      <c r="AA55" s="16">
        <v>10</v>
      </c>
      <c r="AB55" s="22" t="s">
        <v>45</v>
      </c>
      <c r="AC55" s="18">
        <v>70</v>
      </c>
      <c r="AD55" s="15"/>
    </row>
    <row r="56" spans="1:30" ht="13">
      <c r="A56" s="23" t="s">
        <v>65</v>
      </c>
      <c r="B56" s="18">
        <v>0</v>
      </c>
      <c r="C56" s="15"/>
      <c r="D56" s="16">
        <v>190825</v>
      </c>
      <c r="E56" s="22" t="s">
        <v>122</v>
      </c>
      <c r="F56" s="5" t="s">
        <v>123</v>
      </c>
      <c r="G56" s="6">
        <f t="shared" si="111"/>
        <v>0.57412033248632588</v>
      </c>
      <c r="H56" s="20">
        <v>901</v>
      </c>
      <c r="I56" s="20">
        <v>646.20000000000005</v>
      </c>
      <c r="J56" s="20">
        <v>876.4</v>
      </c>
      <c r="K56" s="20">
        <v>669.8</v>
      </c>
      <c r="L56" s="20">
        <v>888.7</v>
      </c>
      <c r="M56" s="20">
        <v>661.7</v>
      </c>
      <c r="N56" s="9">
        <f t="shared" ref="N56:O56" si="117">AVERAGE(H56,J56,L56)</f>
        <v>888.70000000000016</v>
      </c>
      <c r="O56" s="9">
        <f t="shared" si="117"/>
        <v>659.23333333333335</v>
      </c>
      <c r="P56" s="10">
        <f t="shared" ref="P56:Q56" si="118">STDEVP(H56,J56,L56)/N56</f>
        <v>1.1300672831564124E-2</v>
      </c>
      <c r="Q56" s="10">
        <f t="shared" si="118"/>
        <v>1.4852504347343726E-2</v>
      </c>
      <c r="R56" s="9">
        <f t="shared" si="114"/>
        <v>1547.9333333333334</v>
      </c>
      <c r="S56" s="16">
        <v>59.5</v>
      </c>
      <c r="T56" s="16">
        <v>34.5</v>
      </c>
      <c r="U56" s="11">
        <f t="shared" si="115"/>
        <v>1.7246376811594204</v>
      </c>
      <c r="V56" s="15" t="s">
        <v>29</v>
      </c>
      <c r="W56" s="16">
        <v>56</v>
      </c>
      <c r="X56" s="16">
        <v>67</v>
      </c>
      <c r="Y56" s="16">
        <f t="shared" si="116"/>
        <v>120</v>
      </c>
      <c r="Z56" s="16">
        <v>22</v>
      </c>
      <c r="AA56" s="16">
        <v>10</v>
      </c>
      <c r="AB56" s="22" t="s">
        <v>45</v>
      </c>
      <c r="AC56" s="18">
        <v>35</v>
      </c>
      <c r="AD56" s="15"/>
    </row>
    <row r="57" spans="1:30" ht="13">
      <c r="A57" s="15" t="s">
        <v>66</v>
      </c>
      <c r="B57" s="18">
        <v>0</v>
      </c>
      <c r="C57" s="15"/>
      <c r="D57" s="16">
        <v>190824</v>
      </c>
      <c r="E57" s="22" t="s">
        <v>122</v>
      </c>
      <c r="F57" s="5" t="s">
        <v>123</v>
      </c>
      <c r="G57" s="6">
        <f t="shared" si="111"/>
        <v>0.54926806233275616</v>
      </c>
      <c r="H57" s="20">
        <v>702.7</v>
      </c>
      <c r="I57" s="20">
        <v>575.1</v>
      </c>
      <c r="J57" s="20">
        <v>693.1</v>
      </c>
      <c r="K57" s="20">
        <v>570.29999999999995</v>
      </c>
      <c r="L57" s="20"/>
      <c r="M57" s="20"/>
      <c r="N57" s="9">
        <f t="shared" ref="N57:O57" si="119">AVERAGE(H57,J57,L57)</f>
        <v>697.90000000000009</v>
      </c>
      <c r="O57" s="9">
        <f t="shared" si="119"/>
        <v>572.70000000000005</v>
      </c>
      <c r="P57" s="10">
        <f t="shared" ref="P57:Q57" si="120">STDEVP(H57,J57,L57)/N57</f>
        <v>6.8777761856999723E-3</v>
      </c>
      <c r="Q57" s="10">
        <f t="shared" si="120"/>
        <v>4.1906757464641765E-3</v>
      </c>
      <c r="R57" s="9">
        <f t="shared" si="114"/>
        <v>1270.6000000000001</v>
      </c>
      <c r="S57" s="16">
        <v>51</v>
      </c>
      <c r="T57" s="16">
        <v>33.5</v>
      </c>
      <c r="U57" s="11">
        <f t="shared" si="115"/>
        <v>1.5223880597014925</v>
      </c>
      <c r="V57" s="15" t="s">
        <v>29</v>
      </c>
      <c r="W57" s="16">
        <v>50</v>
      </c>
      <c r="X57" s="16">
        <v>63</v>
      </c>
      <c r="Y57" s="16">
        <f t="shared" si="116"/>
        <v>140</v>
      </c>
      <c r="Z57" s="16">
        <v>22</v>
      </c>
      <c r="AA57" s="16">
        <v>10</v>
      </c>
      <c r="AB57" s="18" t="s">
        <v>30</v>
      </c>
      <c r="AC57" s="18" t="s">
        <v>30</v>
      </c>
      <c r="AD57" s="15"/>
    </row>
    <row r="58" spans="1:30" ht="13">
      <c r="A58" s="15" t="s">
        <v>67</v>
      </c>
      <c r="B58" s="18">
        <v>0</v>
      </c>
      <c r="C58" s="15"/>
      <c r="D58" s="16">
        <v>190411</v>
      </c>
      <c r="E58" s="22" t="s">
        <v>122</v>
      </c>
      <c r="F58" s="5" t="s">
        <v>123</v>
      </c>
      <c r="G58" s="6">
        <f t="shared" si="111"/>
        <v>0.56044031885158219</v>
      </c>
      <c r="H58" s="20">
        <v>812.6</v>
      </c>
      <c r="I58" s="20">
        <v>631.79999999999995</v>
      </c>
      <c r="J58" s="20">
        <v>811.5</v>
      </c>
      <c r="K58" s="20">
        <v>642</v>
      </c>
      <c r="L58" s="20"/>
      <c r="M58" s="20"/>
      <c r="N58" s="9">
        <f t="shared" ref="N58:O58" si="121">AVERAGE(H58,J58,L58)</f>
        <v>812.05</v>
      </c>
      <c r="O58" s="9">
        <f t="shared" si="121"/>
        <v>636.9</v>
      </c>
      <c r="P58" s="10">
        <f t="shared" ref="P58:Q58" si="122">STDEVP(H58,J58,L58)/N58</f>
        <v>6.7729819592391035E-4</v>
      </c>
      <c r="Q58" s="10">
        <f t="shared" si="122"/>
        <v>8.0075365049458672E-3</v>
      </c>
      <c r="R58" s="9">
        <f t="shared" si="114"/>
        <v>1448.9499999999998</v>
      </c>
      <c r="S58" s="16">
        <v>55.3</v>
      </c>
      <c r="T58" s="16">
        <v>34</v>
      </c>
      <c r="U58" s="11">
        <f t="shared" si="115"/>
        <v>1.6264705882352941</v>
      </c>
      <c r="V58" s="15" t="s">
        <v>29</v>
      </c>
      <c r="W58" s="16">
        <v>70</v>
      </c>
      <c r="X58" s="16">
        <v>80</v>
      </c>
      <c r="Y58" s="16">
        <f t="shared" si="116"/>
        <v>114.4</v>
      </c>
      <c r="Z58" s="16">
        <v>22</v>
      </c>
      <c r="AA58" s="16">
        <v>10.4</v>
      </c>
      <c r="AB58" s="24" t="s">
        <v>45</v>
      </c>
      <c r="AC58" s="18" t="s">
        <v>30</v>
      </c>
      <c r="AD58" s="15"/>
    </row>
    <row r="59" spans="1:30" ht="13">
      <c r="A59" s="15" t="s">
        <v>68</v>
      </c>
      <c r="B59" s="18">
        <v>0</v>
      </c>
      <c r="C59" s="15"/>
      <c r="D59" s="16">
        <v>190824</v>
      </c>
      <c r="E59" s="22" t="s">
        <v>122</v>
      </c>
      <c r="F59" s="5" t="s">
        <v>123</v>
      </c>
      <c r="G59" s="6">
        <f t="shared" si="111"/>
        <v>0.57671735710540106</v>
      </c>
      <c r="H59" s="20">
        <v>820.3</v>
      </c>
      <c r="I59" s="20">
        <v>609.20000000000005</v>
      </c>
      <c r="J59" s="20">
        <v>829.4</v>
      </c>
      <c r="K59" s="20">
        <v>601.6</v>
      </c>
      <c r="L59" s="20"/>
      <c r="M59" s="20"/>
      <c r="N59" s="9">
        <f t="shared" ref="N59:O59" si="123">AVERAGE(H59,J59,L59)</f>
        <v>824.84999999999991</v>
      </c>
      <c r="O59" s="9">
        <f t="shared" si="123"/>
        <v>605.40000000000009</v>
      </c>
      <c r="P59" s="10">
        <f t="shared" ref="P59:Q59" si="124">STDEVP(H59,J59,L59)/N59</f>
        <v>5.5161544523246791E-3</v>
      </c>
      <c r="Q59" s="10">
        <f t="shared" si="124"/>
        <v>6.2768417575157099E-3</v>
      </c>
      <c r="R59" s="9">
        <f t="shared" si="114"/>
        <v>1430.25</v>
      </c>
      <c r="S59" s="16">
        <v>52.5</v>
      </c>
      <c r="T59" s="16">
        <v>34.799999999999997</v>
      </c>
      <c r="U59" s="11">
        <f t="shared" si="115"/>
        <v>1.5086206896551726</v>
      </c>
      <c r="V59" s="15" t="s">
        <v>29</v>
      </c>
      <c r="W59" s="16">
        <v>151</v>
      </c>
      <c r="X59" s="16">
        <v>164</v>
      </c>
      <c r="Y59" s="16">
        <f t="shared" si="116"/>
        <v>140</v>
      </c>
      <c r="Z59" s="16">
        <v>22</v>
      </c>
      <c r="AA59" s="16">
        <v>10</v>
      </c>
      <c r="AB59" s="18" t="s">
        <v>30</v>
      </c>
      <c r="AC59" s="18" t="s">
        <v>30</v>
      </c>
      <c r="AD59" s="15"/>
    </row>
    <row r="60" spans="1:30" ht="13">
      <c r="A60" s="15" t="s">
        <v>69</v>
      </c>
      <c r="B60" s="18">
        <v>0</v>
      </c>
      <c r="C60" s="15"/>
      <c r="D60" s="16">
        <v>190411</v>
      </c>
      <c r="E60" s="22" t="s">
        <v>122</v>
      </c>
      <c r="F60" s="5" t="s">
        <v>124</v>
      </c>
      <c r="G60" s="6">
        <f t="shared" si="111"/>
        <v>0.58050092452513025</v>
      </c>
      <c r="H60" s="20">
        <v>865.4</v>
      </c>
      <c r="I60" s="20">
        <v>622</v>
      </c>
      <c r="J60" s="20">
        <v>861.3</v>
      </c>
      <c r="K60" s="20">
        <v>625.79999999999995</v>
      </c>
      <c r="L60" s="20"/>
      <c r="M60" s="20"/>
      <c r="N60" s="9">
        <f t="shared" ref="N60:O60" si="125">AVERAGE(H60,J60,L60)</f>
        <v>863.34999999999991</v>
      </c>
      <c r="O60" s="9">
        <f t="shared" si="125"/>
        <v>623.9</v>
      </c>
      <c r="P60" s="10">
        <f t="shared" ref="P60:Q60" si="126">STDEVP(H60,J60,L60)/N60</f>
        <v>2.3744715352985598E-3</v>
      </c>
      <c r="Q60" s="10">
        <f t="shared" si="126"/>
        <v>3.0453598333065831E-3</v>
      </c>
      <c r="R60" s="9">
        <f t="shared" si="114"/>
        <v>1487.25</v>
      </c>
      <c r="S60" s="16">
        <v>56.5</v>
      </c>
      <c r="T60" s="16">
        <v>35.200000000000003</v>
      </c>
      <c r="U60" s="11">
        <f t="shared" si="115"/>
        <v>1.6051136363636362</v>
      </c>
      <c r="V60" s="15" t="s">
        <v>29</v>
      </c>
      <c r="W60" s="16">
        <v>97</v>
      </c>
      <c r="X60" s="16">
        <v>108</v>
      </c>
      <c r="Y60" s="16">
        <f t="shared" si="116"/>
        <v>124.80000000000001</v>
      </c>
      <c r="Z60" s="16">
        <v>22</v>
      </c>
      <c r="AA60" s="16">
        <v>10.4</v>
      </c>
      <c r="AB60" s="18" t="s">
        <v>30</v>
      </c>
      <c r="AC60" s="18" t="s">
        <v>30</v>
      </c>
      <c r="AD60" s="15"/>
    </row>
    <row r="61" spans="1:30" ht="13">
      <c r="A61" s="15" t="s">
        <v>70</v>
      </c>
      <c r="B61" s="18">
        <v>0</v>
      </c>
      <c r="C61" s="15"/>
      <c r="D61" s="16">
        <v>190824</v>
      </c>
      <c r="E61" s="22" t="s">
        <v>122</v>
      </c>
      <c r="F61" s="5" t="s">
        <v>123</v>
      </c>
      <c r="G61" s="6">
        <f t="shared" si="111"/>
        <v>0.58228300067840189</v>
      </c>
      <c r="H61" s="20">
        <v>817.6</v>
      </c>
      <c r="I61" s="20">
        <v>578.70000000000005</v>
      </c>
      <c r="J61" s="20">
        <v>813.2</v>
      </c>
      <c r="K61" s="20">
        <v>591.20000000000005</v>
      </c>
      <c r="L61" s="20"/>
      <c r="M61" s="20"/>
      <c r="N61" s="9">
        <f t="shared" ref="N61:O61" si="127">AVERAGE(H61,J61,L61)</f>
        <v>815.40000000000009</v>
      </c>
      <c r="O61" s="9">
        <f t="shared" si="127"/>
        <v>584.95000000000005</v>
      </c>
      <c r="P61" s="10">
        <f t="shared" ref="P61:Q61" si="128">STDEVP(H61,J61,L61)/N61</f>
        <v>2.6980623007112929E-3</v>
      </c>
      <c r="Q61" s="10">
        <f t="shared" si="128"/>
        <v>1.0684673903752457E-2</v>
      </c>
      <c r="R61" s="9">
        <f t="shared" si="114"/>
        <v>1400.3500000000001</v>
      </c>
      <c r="S61" s="16">
        <v>57</v>
      </c>
      <c r="T61" s="16">
        <v>31.7</v>
      </c>
      <c r="U61" s="11">
        <f t="shared" si="115"/>
        <v>1.7981072555205049</v>
      </c>
      <c r="V61" s="15" t="s">
        <v>29</v>
      </c>
      <c r="W61" s="16">
        <v>94</v>
      </c>
      <c r="X61" s="16">
        <v>108</v>
      </c>
      <c r="Y61" s="16">
        <f t="shared" si="116"/>
        <v>150</v>
      </c>
      <c r="Z61" s="16">
        <v>22</v>
      </c>
      <c r="AA61" s="16">
        <v>10</v>
      </c>
      <c r="AB61" s="19" t="s">
        <v>71</v>
      </c>
      <c r="AC61" s="18">
        <v>40</v>
      </c>
      <c r="AD61" s="15"/>
    </row>
    <row r="62" spans="1:30" ht="13">
      <c r="A62" s="15" t="s">
        <v>72</v>
      </c>
      <c r="B62" s="18">
        <v>0</v>
      </c>
      <c r="C62" s="15"/>
      <c r="D62" s="16">
        <v>190411</v>
      </c>
      <c r="E62" s="22" t="s">
        <v>122</v>
      </c>
      <c r="F62" s="5" t="s">
        <v>123</v>
      </c>
      <c r="G62" s="6">
        <f t="shared" si="111"/>
        <v>0.59719934102141681</v>
      </c>
      <c r="H62" s="20">
        <v>847.8</v>
      </c>
      <c r="I62" s="20">
        <v>558.79999999999995</v>
      </c>
      <c r="J62" s="20">
        <v>819.7</v>
      </c>
      <c r="K62" s="20">
        <v>565.9</v>
      </c>
      <c r="L62" s="20"/>
      <c r="M62" s="20"/>
      <c r="N62" s="9">
        <f t="shared" ref="N62:O62" si="129">AVERAGE(H62,J62,L62)</f>
        <v>833.75</v>
      </c>
      <c r="O62" s="9">
        <f t="shared" si="129"/>
        <v>562.34999999999991</v>
      </c>
      <c r="P62" s="10">
        <f t="shared" ref="P62:Q62" si="130">STDEVP(H62,J62,L62)/N62</f>
        <v>1.6851574212893499E-2</v>
      </c>
      <c r="Q62" s="10">
        <f t="shared" si="130"/>
        <v>6.3127945229839279E-3</v>
      </c>
      <c r="R62" s="9">
        <f t="shared" si="114"/>
        <v>1396.1</v>
      </c>
      <c r="S62" s="16">
        <v>53.2</v>
      </c>
      <c r="T62" s="16">
        <v>34.1</v>
      </c>
      <c r="U62" s="11">
        <f t="shared" si="115"/>
        <v>1.5601173020527859</v>
      </c>
      <c r="V62" s="15" t="s">
        <v>29</v>
      </c>
      <c r="W62" s="15" t="s">
        <v>30</v>
      </c>
      <c r="X62" s="15" t="s">
        <v>30</v>
      </c>
      <c r="Y62" s="15" t="s">
        <v>30</v>
      </c>
      <c r="Z62" s="5">
        <v>21</v>
      </c>
      <c r="AA62" s="17">
        <v>10</v>
      </c>
      <c r="AB62" s="19" t="s">
        <v>40</v>
      </c>
      <c r="AC62" s="17">
        <v>0</v>
      </c>
      <c r="AD62" s="15"/>
    </row>
    <row r="63" spans="1:30" ht="13">
      <c r="A63" s="5" t="s">
        <v>115</v>
      </c>
      <c r="B63" s="18">
        <v>0</v>
      </c>
      <c r="D63" s="5">
        <v>201117</v>
      </c>
      <c r="E63" s="22" t="s">
        <v>122</v>
      </c>
      <c r="F63" s="5" t="s">
        <v>123</v>
      </c>
      <c r="G63" s="6">
        <f t="shared" si="111"/>
        <v>0.59006352087114333</v>
      </c>
      <c r="H63" s="7">
        <v>761.5</v>
      </c>
      <c r="I63" s="7">
        <v>557.6</v>
      </c>
      <c r="J63" s="7">
        <v>794.2</v>
      </c>
      <c r="K63" s="7">
        <v>531.79999999999995</v>
      </c>
      <c r="L63" s="7">
        <v>785.2</v>
      </c>
      <c r="M63" s="7">
        <v>536.9</v>
      </c>
      <c r="N63" s="9">
        <f t="shared" ref="N63:O63" si="131">AVERAGE(H63,J63,L63)</f>
        <v>780.30000000000007</v>
      </c>
      <c r="O63" s="9">
        <f t="shared" si="131"/>
        <v>542.1</v>
      </c>
      <c r="P63" s="10">
        <f t="shared" ref="P63:Q63" si="132">STDEVP(H63,J63,L63)/N63</f>
        <v>1.7675287302459028E-2</v>
      </c>
      <c r="Q63" s="10">
        <f t="shared" si="132"/>
        <v>2.0579531849025064E-2</v>
      </c>
      <c r="R63" s="9">
        <f t="shared" si="114"/>
        <v>1322.4</v>
      </c>
      <c r="S63" s="5">
        <v>49</v>
      </c>
      <c r="T63" s="5">
        <v>36.5</v>
      </c>
      <c r="U63" s="11">
        <f t="shared" si="115"/>
        <v>1.3424657534246576</v>
      </c>
      <c r="V63" s="18" t="s">
        <v>29</v>
      </c>
      <c r="W63" s="18" t="s">
        <v>30</v>
      </c>
      <c r="X63" s="18" t="s">
        <v>30</v>
      </c>
      <c r="Y63" s="18" t="s">
        <v>30</v>
      </c>
      <c r="Z63" s="5">
        <v>21</v>
      </c>
      <c r="AA63" s="17">
        <v>10</v>
      </c>
      <c r="AB63" s="5" t="s">
        <v>29</v>
      </c>
      <c r="AC63" s="5" t="s">
        <v>29</v>
      </c>
    </row>
    <row r="64" spans="1:30" ht="13">
      <c r="A64" s="5" t="s">
        <v>116</v>
      </c>
      <c r="B64" s="18">
        <v>0</v>
      </c>
      <c r="D64" s="5">
        <v>201117</v>
      </c>
      <c r="E64" s="22" t="s">
        <v>122</v>
      </c>
      <c r="F64" s="5" t="s">
        <v>124</v>
      </c>
      <c r="G64" s="6">
        <f t="shared" si="111"/>
        <v>0.57268464243845252</v>
      </c>
      <c r="H64" s="7">
        <v>910.9</v>
      </c>
      <c r="I64" s="7">
        <v>701.7</v>
      </c>
      <c r="J64" s="7">
        <v>901.7</v>
      </c>
      <c r="K64" s="7">
        <v>663.5</v>
      </c>
      <c r="L64" s="7">
        <v>923</v>
      </c>
      <c r="M64" s="7">
        <v>676</v>
      </c>
      <c r="N64" s="9">
        <f t="shared" ref="N64:O64" si="133">AVERAGE(H64,J64,L64)</f>
        <v>911.86666666666667</v>
      </c>
      <c r="O64" s="9">
        <f t="shared" si="133"/>
        <v>680.4</v>
      </c>
      <c r="P64" s="10">
        <f t="shared" ref="P64:Q64" si="134">STDEVP(H64,J64,L64)/N64</f>
        <v>9.5655567848042539E-3</v>
      </c>
      <c r="Q64" s="10">
        <f t="shared" si="134"/>
        <v>2.3372149792348498E-2</v>
      </c>
      <c r="R64" s="9">
        <f t="shared" si="114"/>
        <v>1592.2666666666667</v>
      </c>
      <c r="S64" s="5">
        <v>58.8</v>
      </c>
      <c r="T64" s="5">
        <v>35</v>
      </c>
      <c r="U64" s="11">
        <f t="shared" si="115"/>
        <v>1.68</v>
      </c>
      <c r="V64" s="18" t="s">
        <v>29</v>
      </c>
      <c r="W64" s="18" t="s">
        <v>30</v>
      </c>
      <c r="X64" s="18" t="s">
        <v>30</v>
      </c>
      <c r="Y64" s="18" t="s">
        <v>30</v>
      </c>
      <c r="Z64" s="5">
        <v>21</v>
      </c>
      <c r="AA64" s="17">
        <v>10</v>
      </c>
      <c r="AB64" s="5" t="s">
        <v>29</v>
      </c>
      <c r="AC64" s="5" t="s">
        <v>29</v>
      </c>
    </row>
    <row r="65" spans="1:30" ht="13">
      <c r="A65" s="5" t="s">
        <v>117</v>
      </c>
      <c r="B65" s="18">
        <v>0</v>
      </c>
      <c r="D65" s="5">
        <v>201118</v>
      </c>
      <c r="E65" s="22" t="s">
        <v>122</v>
      </c>
      <c r="F65" s="5" t="s">
        <v>123</v>
      </c>
      <c r="G65" s="6">
        <f t="shared" si="111"/>
        <v>0.56960912541006459</v>
      </c>
      <c r="H65" s="7">
        <v>900.8</v>
      </c>
      <c r="I65" s="7">
        <v>645.6</v>
      </c>
      <c r="J65" s="7">
        <v>867.2</v>
      </c>
      <c r="K65" s="7">
        <v>681.2</v>
      </c>
      <c r="L65" s="7">
        <v>888.6</v>
      </c>
      <c r="M65" s="7">
        <v>680.5</v>
      </c>
      <c r="N65" s="9">
        <f t="shared" ref="N65:O65" si="135">AVERAGE(H65,J65,L65)</f>
        <v>885.5333333333333</v>
      </c>
      <c r="O65" s="9">
        <f t="shared" si="135"/>
        <v>669.1</v>
      </c>
      <c r="P65" s="10">
        <f t="shared" ref="P65:Q65" si="136">STDEVP(H65,J65,L65)/N65</f>
        <v>1.5682621817468025E-2</v>
      </c>
      <c r="Q65" s="10">
        <f t="shared" si="136"/>
        <v>2.4838539078844254E-2</v>
      </c>
      <c r="R65" s="9">
        <f t="shared" si="114"/>
        <v>1554.6333333333332</v>
      </c>
      <c r="S65" s="5">
        <v>60</v>
      </c>
      <c r="T65" s="5">
        <v>35</v>
      </c>
      <c r="U65" s="11">
        <f t="shared" si="115"/>
        <v>1.7142857142857142</v>
      </c>
      <c r="V65" s="18" t="s">
        <v>29</v>
      </c>
      <c r="W65" s="18" t="s">
        <v>30</v>
      </c>
      <c r="X65" s="18" t="s">
        <v>30</v>
      </c>
      <c r="Y65" s="18" t="s">
        <v>30</v>
      </c>
      <c r="Z65" s="5">
        <v>21</v>
      </c>
      <c r="AA65" s="17">
        <v>10</v>
      </c>
      <c r="AB65" s="5" t="s">
        <v>29</v>
      </c>
      <c r="AC65" s="5" t="s">
        <v>29</v>
      </c>
    </row>
    <row r="66" spans="1:30" ht="13">
      <c r="A66" s="5" t="s">
        <v>118</v>
      </c>
      <c r="B66" s="18">
        <v>0</v>
      </c>
      <c r="D66" s="5">
        <v>201119</v>
      </c>
      <c r="E66" s="22" t="s">
        <v>122</v>
      </c>
      <c r="F66" s="5" t="s">
        <v>124</v>
      </c>
      <c r="G66" s="6">
        <f t="shared" si="111"/>
        <v>0.57289965201335136</v>
      </c>
      <c r="H66" s="7">
        <v>810.6</v>
      </c>
      <c r="I66" s="7">
        <v>629.9</v>
      </c>
      <c r="J66" s="7">
        <v>812.8</v>
      </c>
      <c r="K66" s="7">
        <v>601.20000000000005</v>
      </c>
      <c r="L66" s="7">
        <v>796.7</v>
      </c>
      <c r="M66" s="7">
        <v>573.1</v>
      </c>
      <c r="N66" s="9">
        <f t="shared" ref="N66:O66" si="137">AVERAGE(H66,J66,L66)</f>
        <v>806.70000000000016</v>
      </c>
      <c r="O66" s="9">
        <f t="shared" si="137"/>
        <v>601.4</v>
      </c>
      <c r="P66" s="10">
        <f t="shared" ref="P66:Q66" si="138">STDEVP(H66,J66,L66)/N66</f>
        <v>8.8358491819558495E-3</v>
      </c>
      <c r="Q66" s="10">
        <f t="shared" si="138"/>
        <v>3.8558254310827336E-2</v>
      </c>
      <c r="R66" s="9">
        <f t="shared" si="114"/>
        <v>1408.1000000000001</v>
      </c>
      <c r="S66" s="5">
        <v>55</v>
      </c>
      <c r="T66" s="5">
        <v>34.700000000000003</v>
      </c>
      <c r="U66" s="11">
        <f t="shared" si="115"/>
        <v>1.5850144092219018</v>
      </c>
      <c r="V66" s="18" t="s">
        <v>29</v>
      </c>
      <c r="W66" s="18" t="s">
        <v>30</v>
      </c>
      <c r="X66" s="18" t="s">
        <v>30</v>
      </c>
      <c r="Y66" s="18" t="s">
        <v>30</v>
      </c>
      <c r="Z66" s="5">
        <v>21</v>
      </c>
      <c r="AA66" s="17">
        <v>10</v>
      </c>
      <c r="AB66" s="5" t="s">
        <v>29</v>
      </c>
      <c r="AC66" s="5" t="s">
        <v>29</v>
      </c>
    </row>
    <row r="67" spans="1:30" ht="13">
      <c r="A67" s="5" t="s">
        <v>119</v>
      </c>
      <c r="B67" s="18">
        <v>0</v>
      </c>
      <c r="D67" s="5">
        <v>201117</v>
      </c>
      <c r="E67" s="22" t="s">
        <v>122</v>
      </c>
      <c r="F67" s="5" t="s">
        <v>123</v>
      </c>
      <c r="G67" s="6">
        <f t="shared" si="111"/>
        <v>0.56530385895131374</v>
      </c>
      <c r="H67" s="7">
        <v>721.7</v>
      </c>
      <c r="I67" s="7">
        <v>562.9</v>
      </c>
      <c r="J67" s="7">
        <v>756.4</v>
      </c>
      <c r="K67" s="7">
        <v>573.70000000000005</v>
      </c>
      <c r="L67" s="8"/>
      <c r="M67" s="8"/>
      <c r="N67" s="9">
        <f t="shared" ref="N67:O67" si="139">AVERAGE(H67,J67,L67)</f>
        <v>739.05</v>
      </c>
      <c r="O67" s="9">
        <f t="shared" si="139"/>
        <v>568.29999999999995</v>
      </c>
      <c r="P67" s="10">
        <f t="shared" ref="P67:Q67" si="140">STDEVP(H67,J67,L67)/N67</f>
        <v>2.3476084162099949E-2</v>
      </c>
      <c r="Q67" s="10">
        <f t="shared" si="140"/>
        <v>9.5020235790956083E-3</v>
      </c>
      <c r="R67" s="9">
        <f t="shared" si="114"/>
        <v>1307.3499999999999</v>
      </c>
      <c r="S67" s="5">
        <v>51.7</v>
      </c>
      <c r="T67" s="5">
        <v>33.700000000000003</v>
      </c>
      <c r="U67" s="11">
        <f t="shared" si="115"/>
        <v>1.5341246290801187</v>
      </c>
      <c r="V67" s="18" t="s">
        <v>29</v>
      </c>
      <c r="W67" s="5">
        <v>143</v>
      </c>
      <c r="X67" s="5">
        <v>164</v>
      </c>
      <c r="Y67" s="16">
        <f>(X67-W67+1)*AA67</f>
        <v>220</v>
      </c>
      <c r="Z67" s="5">
        <v>21</v>
      </c>
      <c r="AA67" s="5">
        <v>10</v>
      </c>
      <c r="AB67" s="5" t="s">
        <v>29</v>
      </c>
      <c r="AC67" s="5" t="s">
        <v>29</v>
      </c>
    </row>
    <row r="68" spans="1:30" ht="13">
      <c r="A68" s="18" t="s">
        <v>73</v>
      </c>
      <c r="B68" s="18">
        <v>1</v>
      </c>
      <c r="C68" s="18"/>
      <c r="D68" s="16"/>
      <c r="E68" s="19"/>
      <c r="F68" s="5"/>
      <c r="G68" s="6"/>
      <c r="H68" s="20"/>
      <c r="I68" s="20"/>
      <c r="J68" s="20"/>
      <c r="K68" s="20"/>
      <c r="L68" s="25"/>
      <c r="M68" s="25"/>
      <c r="N68" s="9"/>
      <c r="O68" s="9"/>
      <c r="P68" s="10"/>
      <c r="Q68" s="10"/>
      <c r="R68" s="9"/>
      <c r="S68" s="16"/>
      <c r="T68" s="16"/>
      <c r="U68" s="11"/>
      <c r="V68" s="18"/>
      <c r="W68" s="16"/>
      <c r="X68" s="16"/>
      <c r="Y68" s="16"/>
      <c r="Z68" s="16"/>
      <c r="AA68" s="16"/>
      <c r="AB68" s="18"/>
      <c r="AC68" s="18"/>
      <c r="AD68" s="15"/>
    </row>
    <row r="69" spans="1:30" ht="13">
      <c r="A69" s="15" t="s">
        <v>74</v>
      </c>
      <c r="B69" s="18">
        <v>1</v>
      </c>
      <c r="C69" s="5" t="s">
        <v>132</v>
      </c>
      <c r="D69" s="16">
        <v>190824</v>
      </c>
      <c r="E69" s="19" t="s">
        <v>122</v>
      </c>
      <c r="F69" s="5" t="s">
        <v>123</v>
      </c>
      <c r="G69" s="6">
        <f t="shared" ref="G69:G71" si="141">N69/(N69+O69)</f>
        <v>0.52498401679400153</v>
      </c>
      <c r="H69" s="20">
        <v>710.5</v>
      </c>
      <c r="I69" s="20">
        <v>645.4</v>
      </c>
      <c r="J69" s="20">
        <v>721.7</v>
      </c>
      <c r="K69" s="20">
        <v>654.79999999999995</v>
      </c>
      <c r="L69" s="25">
        <v>711</v>
      </c>
      <c r="M69" s="25">
        <v>639.01</v>
      </c>
      <c r="N69" s="9">
        <f t="shared" ref="N69:O69" si="142">AVERAGE(H69,J69,L69)</f>
        <v>714.4</v>
      </c>
      <c r="O69" s="9">
        <f t="shared" si="142"/>
        <v>646.40333333333331</v>
      </c>
      <c r="P69" s="10">
        <f t="shared" ref="P69:Q69" si="143">STDEVP(H69,J69,L69)/N69</f>
        <v>7.2311225135221931E-3</v>
      </c>
      <c r="Q69" s="10">
        <f t="shared" si="143"/>
        <v>1.0032690011739365E-2</v>
      </c>
      <c r="R69" s="9">
        <f t="shared" ref="R69:R71" si="144">O69+N69</f>
        <v>1360.8033333333333</v>
      </c>
      <c r="S69" s="16">
        <v>50.2</v>
      </c>
      <c r="T69" s="16">
        <v>34.5</v>
      </c>
      <c r="U69" s="11">
        <f t="shared" ref="U69:U71" si="145">S69/T69</f>
        <v>1.4550724637681161</v>
      </c>
      <c r="V69" s="18" t="s">
        <v>29</v>
      </c>
      <c r="W69" s="16">
        <v>79</v>
      </c>
      <c r="X69" s="16">
        <v>92</v>
      </c>
      <c r="Y69" s="16">
        <f t="shared" ref="Y69:Y71" si="146">(X69-W69+1)*AA69</f>
        <v>140</v>
      </c>
      <c r="Z69" s="16">
        <v>22</v>
      </c>
      <c r="AA69" s="16">
        <v>10</v>
      </c>
      <c r="AB69" s="18" t="s">
        <v>30</v>
      </c>
      <c r="AC69" s="18" t="s">
        <v>30</v>
      </c>
      <c r="AD69" s="15"/>
    </row>
    <row r="70" spans="1:30" ht="13">
      <c r="A70" s="5" t="s">
        <v>75</v>
      </c>
      <c r="B70" s="5">
        <v>1</v>
      </c>
      <c r="C70" s="5" t="s">
        <v>131</v>
      </c>
      <c r="D70" s="5">
        <v>190825</v>
      </c>
      <c r="E70" s="5" t="s">
        <v>121</v>
      </c>
      <c r="F70" s="5" t="s">
        <v>124</v>
      </c>
      <c r="G70" s="6">
        <f t="shared" si="141"/>
        <v>0.55942680528238276</v>
      </c>
      <c r="H70" s="7">
        <v>597.9</v>
      </c>
      <c r="I70" s="7">
        <v>478.2</v>
      </c>
      <c r="J70" s="7">
        <v>596.70000000000005</v>
      </c>
      <c r="K70" s="7">
        <v>462.6</v>
      </c>
      <c r="L70" s="8"/>
      <c r="M70" s="8"/>
      <c r="N70" s="9">
        <f t="shared" ref="N70:O70" si="147">AVERAGE(H70,J70,L70)</f>
        <v>597.29999999999995</v>
      </c>
      <c r="O70" s="9">
        <f t="shared" si="147"/>
        <v>470.4</v>
      </c>
      <c r="P70" s="10">
        <f t="shared" ref="P70:Q70" si="148">STDEVP(H70,J70,L70)/N70</f>
        <v>1.0045203415368592E-3</v>
      </c>
      <c r="Q70" s="10">
        <f t="shared" si="148"/>
        <v>1.6581632653061187E-2</v>
      </c>
      <c r="R70" s="9">
        <f t="shared" si="144"/>
        <v>1067.6999999999998</v>
      </c>
      <c r="S70" s="5">
        <v>43.8</v>
      </c>
      <c r="T70" s="5">
        <v>29.5</v>
      </c>
      <c r="U70" s="11">
        <f t="shared" si="145"/>
        <v>1.4847457627118643</v>
      </c>
      <c r="V70" s="18" t="s">
        <v>29</v>
      </c>
      <c r="W70" s="5">
        <v>131</v>
      </c>
      <c r="X70" s="5">
        <v>149</v>
      </c>
      <c r="Y70">
        <f t="shared" si="146"/>
        <v>190</v>
      </c>
      <c r="Z70" s="5">
        <v>22</v>
      </c>
      <c r="AA70" s="5">
        <v>10</v>
      </c>
      <c r="AB70" s="5" t="s">
        <v>30</v>
      </c>
      <c r="AC70" s="5" t="s">
        <v>30</v>
      </c>
    </row>
    <row r="71" spans="1:30" ht="13">
      <c r="A71" s="5" t="s">
        <v>76</v>
      </c>
      <c r="B71" s="5">
        <v>1</v>
      </c>
      <c r="C71" s="4" t="s">
        <v>77</v>
      </c>
      <c r="D71" s="5">
        <v>190410</v>
      </c>
      <c r="E71" s="5" t="s">
        <v>121</v>
      </c>
      <c r="F71" s="5" t="s">
        <v>124</v>
      </c>
      <c r="G71" s="6">
        <f t="shared" si="141"/>
        <v>0.537072660389457</v>
      </c>
      <c r="H71" s="7">
        <v>802.4</v>
      </c>
      <c r="I71" s="7">
        <v>678.9</v>
      </c>
      <c r="J71" s="7">
        <v>789</v>
      </c>
      <c r="K71" s="7">
        <v>692.8</v>
      </c>
      <c r="L71" s="8"/>
      <c r="M71" s="8"/>
      <c r="N71" s="9">
        <f t="shared" ref="N71:O71" si="149">AVERAGE(H71,J71,L71)</f>
        <v>795.7</v>
      </c>
      <c r="O71" s="9">
        <f t="shared" si="149"/>
        <v>685.84999999999991</v>
      </c>
      <c r="P71" s="10">
        <f t="shared" ref="P71:Q71" si="150">STDEVP(H71,J71,L71)/N71</f>
        <v>8.4202588915420241E-3</v>
      </c>
      <c r="Q71" s="10">
        <f t="shared" si="150"/>
        <v>1.0133411095720623E-2</v>
      </c>
      <c r="R71" s="9">
        <f t="shared" si="144"/>
        <v>1481.55</v>
      </c>
      <c r="S71" s="5">
        <v>58.9</v>
      </c>
      <c r="T71" s="5">
        <v>33</v>
      </c>
      <c r="U71" s="11">
        <f t="shared" si="145"/>
        <v>1.7848484848484849</v>
      </c>
      <c r="V71" s="5">
        <v>18</v>
      </c>
      <c r="W71" s="5">
        <v>11</v>
      </c>
      <c r="X71" s="5">
        <v>26</v>
      </c>
      <c r="Y71">
        <f t="shared" si="146"/>
        <v>160</v>
      </c>
      <c r="Z71" s="5">
        <v>22</v>
      </c>
      <c r="AA71" s="5">
        <v>10</v>
      </c>
      <c r="AB71" s="5" t="s">
        <v>30</v>
      </c>
      <c r="AC71" s="5" t="s">
        <v>30</v>
      </c>
      <c r="AD71" s="5"/>
    </row>
    <row r="72" spans="1:30" ht="15.75" customHeight="1">
      <c r="A72" s="5" t="s">
        <v>58</v>
      </c>
      <c r="B72" s="5">
        <v>1</v>
      </c>
      <c r="C72" s="5" t="s">
        <v>127</v>
      </c>
      <c r="D72" s="5">
        <v>190501</v>
      </c>
      <c r="E72" s="5" t="s">
        <v>121</v>
      </c>
      <c r="F72" s="5" t="s">
        <v>123</v>
      </c>
      <c r="G72" s="6">
        <f>N72/(N72+O72)</f>
        <v>0.58082683877252805</v>
      </c>
      <c r="H72" s="7">
        <v>960.6</v>
      </c>
      <c r="I72" s="7">
        <v>686.5</v>
      </c>
      <c r="J72" s="7">
        <v>947.3</v>
      </c>
      <c r="K72" s="7">
        <v>690.4</v>
      </c>
      <c r="L72" s="8"/>
      <c r="M72" s="8"/>
      <c r="N72" s="9">
        <f t="shared" ref="N72:O72" si="151">AVERAGE(H72,J72,L72)</f>
        <v>953.95</v>
      </c>
      <c r="O72" s="9">
        <f t="shared" si="151"/>
        <v>688.45</v>
      </c>
      <c r="P72" s="10">
        <f t="shared" ref="P72:Q72" si="152">STDEVP(H72,J72,L72)/N72</f>
        <v>6.9710152523717534E-3</v>
      </c>
      <c r="Q72" s="10">
        <f t="shared" si="152"/>
        <v>2.8324497058609755E-3</v>
      </c>
      <c r="R72" s="9">
        <f>O72+N72</f>
        <v>1642.4</v>
      </c>
      <c r="S72" s="5">
        <v>59.4</v>
      </c>
      <c r="T72" s="5">
        <v>37.5</v>
      </c>
      <c r="U72" s="11">
        <f>S72/T72</f>
        <v>1.5839999999999999</v>
      </c>
      <c r="V72" s="5" t="s">
        <v>29</v>
      </c>
      <c r="W72" s="5">
        <v>102</v>
      </c>
      <c r="X72" s="5">
        <v>121</v>
      </c>
      <c r="Y72">
        <f>(X72-W72+1)*AA72</f>
        <v>200</v>
      </c>
      <c r="Z72" s="5">
        <v>22</v>
      </c>
      <c r="AA72" s="5">
        <v>10</v>
      </c>
      <c r="AB72" s="4" t="s">
        <v>50</v>
      </c>
      <c r="AC72" s="5">
        <v>7</v>
      </c>
    </row>
    <row r="73" spans="1:30" ht="13"/>
    <row r="74" spans="1:30" ht="13">
      <c r="F74" s="5" t="s">
        <v>123</v>
      </c>
      <c r="G74" s="5" t="s">
        <v>124</v>
      </c>
      <c r="H74" s="5" t="s">
        <v>78</v>
      </c>
      <c r="J74" s="8"/>
      <c r="K74" s="8"/>
      <c r="L74" s="8"/>
      <c r="M74" s="8"/>
      <c r="N74" s="5" t="s">
        <v>133</v>
      </c>
      <c r="O74" s="27" t="s">
        <v>126</v>
      </c>
    </row>
    <row r="75" spans="1:30" ht="13">
      <c r="E75" s="5" t="s">
        <v>79</v>
      </c>
      <c r="F75">
        <f>COUNTIFS($F$2:$F$53,F$74,$G$2:$G$53,$E75)</f>
        <v>0</v>
      </c>
      <c r="G75">
        <f>COUNTIFS($F$2:$F$53,G$74,$G$2:$G$53,$E75)</f>
        <v>9</v>
      </c>
      <c r="H75" s="26" t="e">
        <f>#REF!/N75</f>
        <v>#REF!</v>
      </c>
      <c r="I75" t="e">
        <f>CONCATENATE(#REF!,"/",N75)</f>
        <v>#REF!</v>
      </c>
      <c r="J75" s="8"/>
      <c r="K75" s="8"/>
      <c r="L75" s="8"/>
      <c r="M75" s="8"/>
      <c r="N75">
        <f>SUM(F75:G75)</f>
        <v>9</v>
      </c>
      <c r="O75" s="28">
        <f>G75/N75</f>
        <v>1</v>
      </c>
    </row>
    <row r="76" spans="1:30" ht="13">
      <c r="E76" s="5" t="s">
        <v>80</v>
      </c>
      <c r="F76">
        <f>COUNTIFS($F$2:$F$53,F$74,$G$2:$G$53,$E76)-SUM(F$75:F75)</f>
        <v>3</v>
      </c>
      <c r="G76">
        <f>COUNTIFS($F$2:$F$53,G$74,$G$2:$G$53,$E76)-SUM(G$75:G75)</f>
        <v>5</v>
      </c>
      <c r="H76" s="26" t="e">
        <f>#REF!/N76</f>
        <v>#REF!</v>
      </c>
      <c r="I76" t="e">
        <f>CONCATENATE(#REF!,"/",N76)</f>
        <v>#REF!</v>
      </c>
      <c r="J76" s="8"/>
      <c r="K76" s="8"/>
      <c r="L76" s="8"/>
      <c r="M76" s="8"/>
      <c r="N76">
        <f t="shared" ref="N76:N81" si="153">SUM(F76:G76)</f>
        <v>8</v>
      </c>
      <c r="O76" s="28">
        <f t="shared" ref="O76:O81" si="154">G76/N76</f>
        <v>0.625</v>
      </c>
    </row>
    <row r="77" spans="1:30" ht="13">
      <c r="E77" s="5" t="s">
        <v>81</v>
      </c>
      <c r="F77">
        <f>COUNTIFS($F$2:$F$53,F$74,$G$2:$G$53,$E77)-SUM(F$75:F76)</f>
        <v>8</v>
      </c>
      <c r="G77">
        <f>COUNTIFS($F$2:$F$53,G$74,$G$2:$G$53,$E77)-SUM(G$75:G76)</f>
        <v>6</v>
      </c>
      <c r="H77" s="26" t="e">
        <f>#REF!/N77</f>
        <v>#REF!</v>
      </c>
      <c r="I77" t="e">
        <f>CONCATENATE(#REF!,"/",N77)</f>
        <v>#REF!</v>
      </c>
      <c r="J77" s="8"/>
      <c r="K77" s="8"/>
      <c r="L77" s="8"/>
      <c r="M77" s="8"/>
      <c r="N77">
        <f t="shared" si="153"/>
        <v>14</v>
      </c>
      <c r="O77" s="28">
        <f t="shared" si="154"/>
        <v>0.42857142857142855</v>
      </c>
    </row>
    <row r="78" spans="1:30" ht="13">
      <c r="E78" s="5" t="s">
        <v>82</v>
      </c>
      <c r="F78">
        <f>COUNTIFS($F$2:$F$53,F$74,$G$2:$G$53,$E78)-SUM(F$75:F77)</f>
        <v>12</v>
      </c>
      <c r="G78">
        <f>COUNTIFS($F$2:$F$53,G$74,$G$2:$G$53,$E78)-SUM(G$75:G77)</f>
        <v>3</v>
      </c>
      <c r="H78" s="26" t="e">
        <f>#REF!/N78</f>
        <v>#REF!</v>
      </c>
      <c r="I78" t="e">
        <f>CONCATENATE(#REF!,"/",N78)</f>
        <v>#REF!</v>
      </c>
      <c r="J78" s="8"/>
      <c r="K78" s="8"/>
      <c r="L78" s="8"/>
      <c r="M78" s="8"/>
      <c r="N78">
        <f t="shared" si="153"/>
        <v>15</v>
      </c>
      <c r="O78" s="28">
        <f t="shared" si="154"/>
        <v>0.2</v>
      </c>
    </row>
    <row r="79" spans="1:30" ht="13">
      <c r="E79" s="5" t="s">
        <v>83</v>
      </c>
      <c r="F79">
        <f>COUNTIFS($F$2:$F$53,F$74,$G$2:$G$53,$E79)-SUM(F$75:F78)</f>
        <v>3</v>
      </c>
      <c r="G79">
        <f>COUNTIFS($F$2:$F$53,G$74,$G$2:$G$53,$E79)-SUM(G$75:G78)</f>
        <v>2</v>
      </c>
      <c r="H79" s="26" t="e">
        <f>#REF!/N79</f>
        <v>#REF!</v>
      </c>
      <c r="I79" t="e">
        <f>CONCATENATE(#REF!,"/",N79)</f>
        <v>#REF!</v>
      </c>
      <c r="J79" s="8"/>
      <c r="K79" s="8"/>
      <c r="L79" s="8"/>
      <c r="M79" s="8"/>
      <c r="N79">
        <f t="shared" si="153"/>
        <v>5</v>
      </c>
      <c r="O79" s="28">
        <f t="shared" si="154"/>
        <v>0.4</v>
      </c>
    </row>
    <row r="80" spans="1:30" ht="15.75" customHeight="1">
      <c r="E80" s="5" t="s">
        <v>85</v>
      </c>
      <c r="F80" s="5">
        <v>10</v>
      </c>
      <c r="G80">
        <v>3</v>
      </c>
      <c r="H80" s="26" t="e">
        <f>#REF!/N80</f>
        <v>#REF!</v>
      </c>
      <c r="I80" t="e">
        <f>CONCATENATE(#REF!,"/",N80)</f>
        <v>#REF!</v>
      </c>
      <c r="J80" s="8"/>
      <c r="K80" s="8"/>
      <c r="L80" s="8"/>
      <c r="M80" s="8"/>
      <c r="N80">
        <f t="shared" si="153"/>
        <v>13</v>
      </c>
      <c r="O80" s="28">
        <f t="shared" si="154"/>
        <v>0.23076923076923078</v>
      </c>
    </row>
    <row r="81" spans="5:15" ht="15.75" customHeight="1">
      <c r="E81" s="5" t="s">
        <v>84</v>
      </c>
      <c r="F81" s="5">
        <v>266</v>
      </c>
      <c r="G81">
        <v>33</v>
      </c>
      <c r="H81" s="26" t="e">
        <f>#REF!/N81</f>
        <v>#REF!</v>
      </c>
      <c r="I81" t="e">
        <f>CONCATENATE(#REF!,"/",N81)</f>
        <v>#REF!</v>
      </c>
      <c r="K81" s="8"/>
      <c r="L81" s="8"/>
      <c r="M81" s="8"/>
      <c r="N81">
        <f t="shared" si="153"/>
        <v>299</v>
      </c>
      <c r="O81" s="28">
        <f t="shared" si="154"/>
        <v>0.11036789297658862</v>
      </c>
    </row>
    <row r="93" spans="5:15" ht="13">
      <c r="H93" s="8"/>
      <c r="I93" s="8"/>
      <c r="J93" s="8"/>
      <c r="K93" s="8"/>
      <c r="L93" s="8"/>
      <c r="M93" s="8"/>
    </row>
    <row r="94" spans="5:15" ht="13">
      <c r="H94" s="8"/>
      <c r="I94" s="8"/>
      <c r="J94" s="8"/>
      <c r="K94" s="8"/>
      <c r="L94" s="8"/>
      <c r="M94" s="8"/>
    </row>
    <row r="95" spans="5:15" ht="13">
      <c r="H95" s="8"/>
      <c r="I95" s="8"/>
      <c r="J95" s="8"/>
      <c r="K95" s="8"/>
      <c r="L95" s="8"/>
      <c r="M95" s="8"/>
    </row>
    <row r="96" spans="5:15" ht="13">
      <c r="H96" s="8"/>
      <c r="I96" s="8"/>
      <c r="J96" s="8"/>
      <c r="K96" s="8"/>
      <c r="L96" s="8"/>
      <c r="M96" s="8"/>
    </row>
    <row r="97" spans="8:13" ht="13">
      <c r="H97" s="8"/>
      <c r="I97" s="8"/>
      <c r="J97" s="8"/>
      <c r="K97" s="8"/>
      <c r="L97" s="8"/>
      <c r="M97" s="8"/>
    </row>
    <row r="98" spans="8:13" ht="13">
      <c r="H98" s="8"/>
      <c r="I98" s="8"/>
      <c r="J98" s="8"/>
      <c r="K98" s="8"/>
      <c r="L98" s="8"/>
      <c r="M98" s="8"/>
    </row>
    <row r="99" spans="8:13" ht="13">
      <c r="H99" s="8"/>
      <c r="I99" s="8"/>
      <c r="J99" s="8"/>
      <c r="K99" s="8"/>
      <c r="L99" s="8"/>
      <c r="M99" s="8"/>
    </row>
    <row r="100" spans="8:13" ht="13">
      <c r="H100" s="8"/>
      <c r="I100" s="8"/>
      <c r="J100" s="8"/>
      <c r="K100" s="8"/>
      <c r="L100" s="8"/>
      <c r="M100" s="8"/>
    </row>
    <row r="101" spans="8:13" ht="13">
      <c r="H101" s="8"/>
      <c r="I101" s="8"/>
      <c r="J101" s="8"/>
      <c r="K101" s="8"/>
      <c r="L101" s="8"/>
      <c r="M101" s="8"/>
    </row>
    <row r="102" spans="8:13" ht="13">
      <c r="H102" s="8"/>
      <c r="I102" s="8"/>
      <c r="J102" s="8"/>
      <c r="K102" s="8"/>
      <c r="L102" s="8"/>
      <c r="M102" s="8"/>
    </row>
    <row r="103" spans="8:13" ht="13">
      <c r="H103" s="8"/>
      <c r="I103" s="8"/>
      <c r="J103" s="8"/>
      <c r="K103" s="8"/>
      <c r="L103" s="8"/>
      <c r="M103" s="8"/>
    </row>
    <row r="104" spans="8:13" ht="13">
      <c r="H104" s="8"/>
      <c r="I104" s="8"/>
      <c r="J104" s="8"/>
      <c r="K104" s="8"/>
      <c r="L104" s="8"/>
      <c r="M104" s="8"/>
    </row>
    <row r="105" spans="8:13" ht="13">
      <c r="H105" s="8"/>
      <c r="I105" s="8"/>
      <c r="J105" s="8"/>
      <c r="K105" s="8"/>
      <c r="L105" s="8"/>
      <c r="M105" s="8"/>
    </row>
    <row r="106" spans="8:13" ht="13">
      <c r="H106" s="8"/>
      <c r="I106" s="8"/>
      <c r="J106" s="8"/>
      <c r="K106" s="8"/>
      <c r="L106" s="8"/>
      <c r="M106" s="8"/>
    </row>
    <row r="107" spans="8:13" ht="13">
      <c r="H107" s="8"/>
      <c r="I107" s="8"/>
      <c r="J107" s="8"/>
      <c r="K107" s="8"/>
      <c r="L107" s="8"/>
      <c r="M107" s="8"/>
    </row>
    <row r="108" spans="8:13" ht="13">
      <c r="H108" s="8"/>
      <c r="I108" s="8"/>
      <c r="J108" s="8"/>
      <c r="K108" s="8"/>
      <c r="L108" s="8"/>
      <c r="M108" s="8"/>
    </row>
    <row r="109" spans="8:13" ht="13">
      <c r="H109" s="8"/>
      <c r="I109" s="8"/>
      <c r="J109" s="8"/>
      <c r="K109" s="8"/>
      <c r="L109" s="8"/>
      <c r="M109" s="8"/>
    </row>
    <row r="110" spans="8:13" ht="13">
      <c r="H110" s="8"/>
      <c r="I110" s="8"/>
      <c r="J110" s="8"/>
      <c r="K110" s="8"/>
      <c r="L110" s="8"/>
      <c r="M110" s="8"/>
    </row>
    <row r="111" spans="8:13" ht="13">
      <c r="H111" s="8"/>
      <c r="I111" s="8"/>
      <c r="J111" s="8"/>
      <c r="K111" s="8"/>
      <c r="L111" s="8"/>
      <c r="M111" s="8"/>
    </row>
    <row r="112" spans="8:13" ht="13">
      <c r="H112" s="8"/>
      <c r="I112" s="8"/>
      <c r="J112" s="8"/>
      <c r="K112" s="8"/>
      <c r="L112" s="8"/>
      <c r="M112" s="8"/>
    </row>
    <row r="113" spans="8:13" ht="13">
      <c r="H113" s="8"/>
      <c r="I113" s="8"/>
      <c r="J113" s="8"/>
      <c r="K113" s="8"/>
      <c r="L113" s="8"/>
      <c r="M113" s="8"/>
    </row>
    <row r="114" spans="8:13" ht="13">
      <c r="H114" s="8"/>
      <c r="I114" s="8"/>
      <c r="J114" s="8"/>
      <c r="K114" s="8"/>
      <c r="L114" s="8"/>
      <c r="M114" s="8"/>
    </row>
    <row r="115" spans="8:13" ht="13">
      <c r="H115" s="8"/>
      <c r="I115" s="8"/>
      <c r="J115" s="8"/>
      <c r="K115" s="8"/>
      <c r="L115" s="8"/>
      <c r="M115" s="8"/>
    </row>
    <row r="116" spans="8:13" ht="13">
      <c r="H116" s="8"/>
      <c r="I116" s="8"/>
      <c r="J116" s="8"/>
      <c r="K116" s="8"/>
      <c r="L116" s="8"/>
      <c r="M116" s="8"/>
    </row>
    <row r="117" spans="8:13" ht="13">
      <c r="H117" s="8"/>
      <c r="I117" s="8"/>
      <c r="J117" s="8"/>
      <c r="K117" s="8"/>
      <c r="L117" s="8"/>
      <c r="M117" s="8"/>
    </row>
    <row r="118" spans="8:13" ht="13">
      <c r="H118" s="8"/>
      <c r="I118" s="8"/>
      <c r="J118" s="8"/>
      <c r="K118" s="8"/>
      <c r="L118" s="8"/>
      <c r="M118" s="8"/>
    </row>
    <row r="119" spans="8:13" ht="13">
      <c r="H119" s="8"/>
      <c r="I119" s="8"/>
      <c r="J119" s="8"/>
      <c r="K119" s="8"/>
      <c r="L119" s="8"/>
      <c r="M119" s="8"/>
    </row>
    <row r="120" spans="8:13" ht="13">
      <c r="H120" s="8"/>
      <c r="I120" s="8"/>
      <c r="J120" s="8"/>
      <c r="K120" s="8"/>
      <c r="L120" s="8"/>
      <c r="M120" s="8"/>
    </row>
    <row r="121" spans="8:13" ht="13">
      <c r="H121" s="8"/>
      <c r="I121" s="8"/>
      <c r="J121" s="8"/>
      <c r="K121" s="8"/>
      <c r="L121" s="8"/>
      <c r="M121" s="8"/>
    </row>
    <row r="122" spans="8:13" ht="13">
      <c r="H122" s="8"/>
      <c r="I122" s="8"/>
      <c r="J122" s="8"/>
      <c r="K122" s="8"/>
      <c r="L122" s="8"/>
      <c r="M122" s="8"/>
    </row>
    <row r="123" spans="8:13" ht="13">
      <c r="H123" s="8"/>
      <c r="I123" s="8"/>
      <c r="J123" s="8"/>
      <c r="K123" s="8"/>
      <c r="L123" s="8"/>
      <c r="M123" s="8"/>
    </row>
    <row r="124" spans="8:13" ht="13">
      <c r="H124" s="8"/>
      <c r="I124" s="8"/>
      <c r="J124" s="8"/>
      <c r="K124" s="8"/>
      <c r="L124" s="8"/>
      <c r="M124" s="8"/>
    </row>
    <row r="125" spans="8:13" ht="13">
      <c r="H125" s="8"/>
      <c r="I125" s="8"/>
      <c r="J125" s="8"/>
      <c r="K125" s="8"/>
      <c r="L125" s="8"/>
      <c r="M125" s="8"/>
    </row>
    <row r="126" spans="8:13" ht="13">
      <c r="H126" s="8"/>
      <c r="I126" s="8"/>
      <c r="J126" s="8"/>
      <c r="K126" s="8"/>
      <c r="L126" s="8"/>
      <c r="M126" s="8"/>
    </row>
    <row r="127" spans="8:13" ht="13">
      <c r="H127" s="8"/>
      <c r="I127" s="8"/>
      <c r="J127" s="8"/>
      <c r="K127" s="8"/>
      <c r="L127" s="8"/>
      <c r="M127" s="8"/>
    </row>
    <row r="128" spans="8:13" ht="13">
      <c r="H128" s="8"/>
      <c r="I128" s="8"/>
      <c r="J128" s="8"/>
      <c r="K128" s="8"/>
      <c r="L128" s="8"/>
      <c r="M128" s="8"/>
    </row>
    <row r="129" spans="8:13" ht="13">
      <c r="H129" s="8"/>
      <c r="I129" s="8"/>
      <c r="J129" s="8"/>
      <c r="K129" s="8"/>
      <c r="L129" s="8"/>
      <c r="M129" s="8"/>
    </row>
    <row r="130" spans="8:13" ht="13">
      <c r="H130" s="8"/>
      <c r="I130" s="8"/>
      <c r="J130" s="8"/>
      <c r="K130" s="8"/>
      <c r="L130" s="8"/>
      <c r="M130" s="8"/>
    </row>
    <row r="131" spans="8:13" ht="13">
      <c r="H131" s="8"/>
      <c r="I131" s="8"/>
      <c r="J131" s="8"/>
      <c r="K131" s="8"/>
      <c r="L131" s="8"/>
      <c r="M131" s="8"/>
    </row>
    <row r="132" spans="8:13" ht="13">
      <c r="H132" s="8"/>
      <c r="I132" s="8"/>
      <c r="J132" s="8"/>
      <c r="K132" s="8"/>
      <c r="L132" s="8"/>
      <c r="M132" s="8"/>
    </row>
    <row r="133" spans="8:13" ht="13">
      <c r="H133" s="8"/>
      <c r="I133" s="8"/>
      <c r="J133" s="8"/>
      <c r="K133" s="8"/>
      <c r="L133" s="8"/>
      <c r="M133" s="8"/>
    </row>
    <row r="134" spans="8:13" ht="13">
      <c r="H134" s="8"/>
      <c r="I134" s="8"/>
      <c r="J134" s="8"/>
      <c r="K134" s="8"/>
      <c r="L134" s="8"/>
      <c r="M134" s="8"/>
    </row>
    <row r="135" spans="8:13" ht="13">
      <c r="H135" s="8"/>
      <c r="I135" s="8"/>
      <c r="J135" s="8"/>
      <c r="K135" s="8"/>
      <c r="L135" s="8"/>
      <c r="M135" s="8"/>
    </row>
    <row r="136" spans="8:13" ht="13">
      <c r="H136" s="8"/>
      <c r="I136" s="8"/>
      <c r="J136" s="8"/>
      <c r="K136" s="8"/>
      <c r="L136" s="8"/>
      <c r="M136" s="8"/>
    </row>
    <row r="137" spans="8:13" ht="13">
      <c r="H137" s="8"/>
      <c r="I137" s="8"/>
      <c r="J137" s="8"/>
      <c r="K137" s="8"/>
      <c r="L137" s="8"/>
      <c r="M137" s="8"/>
    </row>
    <row r="138" spans="8:13" ht="13">
      <c r="H138" s="8"/>
      <c r="I138" s="8"/>
      <c r="J138" s="8"/>
      <c r="K138" s="8"/>
      <c r="L138" s="8"/>
      <c r="M138" s="8"/>
    </row>
    <row r="139" spans="8:13" ht="13">
      <c r="H139" s="8"/>
      <c r="I139" s="8"/>
      <c r="J139" s="8"/>
      <c r="K139" s="8"/>
      <c r="L139" s="8"/>
      <c r="M139" s="8"/>
    </row>
    <row r="140" spans="8:13" ht="13">
      <c r="H140" s="8"/>
      <c r="I140" s="8"/>
      <c r="J140" s="8"/>
      <c r="K140" s="8"/>
      <c r="L140" s="8"/>
      <c r="M140" s="8"/>
    </row>
    <row r="141" spans="8:13" ht="13">
      <c r="H141" s="8"/>
      <c r="I141" s="8"/>
      <c r="J141" s="8"/>
      <c r="K141" s="8"/>
      <c r="L141" s="8"/>
      <c r="M141" s="8"/>
    </row>
    <row r="142" spans="8:13" ht="13">
      <c r="H142" s="8"/>
      <c r="I142" s="8"/>
      <c r="J142" s="8"/>
      <c r="K142" s="8"/>
      <c r="L142" s="8"/>
      <c r="M142" s="8"/>
    </row>
    <row r="143" spans="8:13" ht="13">
      <c r="H143" s="8"/>
      <c r="I143" s="8"/>
      <c r="J143" s="8"/>
      <c r="K143" s="8"/>
      <c r="L143" s="8"/>
      <c r="M143" s="8"/>
    </row>
    <row r="144" spans="8:13" ht="13">
      <c r="H144" s="8"/>
      <c r="I144" s="8"/>
      <c r="J144" s="8"/>
      <c r="K144" s="8"/>
      <c r="L144" s="8"/>
      <c r="M144" s="8"/>
    </row>
    <row r="145" spans="8:13" ht="13">
      <c r="H145" s="8"/>
      <c r="I145" s="8"/>
      <c r="J145" s="8"/>
      <c r="K145" s="8"/>
      <c r="L145" s="8"/>
      <c r="M145" s="8"/>
    </row>
    <row r="146" spans="8:13" ht="13">
      <c r="H146" s="8"/>
      <c r="I146" s="8"/>
      <c r="J146" s="8"/>
      <c r="K146" s="8"/>
      <c r="L146" s="8"/>
      <c r="M146" s="8"/>
    </row>
    <row r="147" spans="8:13" ht="13">
      <c r="H147" s="8"/>
      <c r="I147" s="8"/>
      <c r="J147" s="8"/>
      <c r="K147" s="8"/>
      <c r="L147" s="8"/>
      <c r="M147" s="8"/>
    </row>
    <row r="148" spans="8:13" ht="13">
      <c r="H148" s="8"/>
      <c r="I148" s="8"/>
      <c r="J148" s="8"/>
      <c r="K148" s="8"/>
      <c r="L148" s="8"/>
      <c r="M148" s="8"/>
    </row>
    <row r="149" spans="8:13" ht="13">
      <c r="H149" s="8"/>
      <c r="I149" s="8"/>
      <c r="J149" s="8"/>
      <c r="K149" s="8"/>
      <c r="L149" s="8"/>
      <c r="M149" s="8"/>
    </row>
    <row r="150" spans="8:13" ht="13">
      <c r="H150" s="8"/>
      <c r="I150" s="8"/>
      <c r="J150" s="8"/>
      <c r="K150" s="8"/>
      <c r="L150" s="8"/>
      <c r="M150" s="8"/>
    </row>
    <row r="151" spans="8:13" ht="13">
      <c r="H151" s="8"/>
      <c r="I151" s="8"/>
      <c r="J151" s="8"/>
      <c r="K151" s="8"/>
      <c r="L151" s="8"/>
      <c r="M151" s="8"/>
    </row>
    <row r="152" spans="8:13" ht="13">
      <c r="H152" s="8"/>
      <c r="I152" s="8"/>
      <c r="J152" s="8"/>
      <c r="K152" s="8"/>
      <c r="L152" s="8"/>
      <c r="M152" s="8"/>
    </row>
    <row r="153" spans="8:13" ht="13">
      <c r="H153" s="8"/>
      <c r="I153" s="8"/>
      <c r="J153" s="8"/>
      <c r="K153" s="8"/>
      <c r="L153" s="8"/>
      <c r="M153" s="8"/>
    </row>
    <row r="154" spans="8:13" ht="13">
      <c r="H154" s="8"/>
      <c r="I154" s="8"/>
      <c r="J154" s="8"/>
      <c r="K154" s="8"/>
      <c r="L154" s="8"/>
      <c r="M154" s="8"/>
    </row>
    <row r="155" spans="8:13" ht="13">
      <c r="H155" s="8"/>
      <c r="I155" s="8"/>
      <c r="J155" s="8"/>
      <c r="K155" s="8"/>
      <c r="L155" s="8"/>
      <c r="M155" s="8"/>
    </row>
    <row r="156" spans="8:13" ht="13">
      <c r="H156" s="8"/>
      <c r="I156" s="8"/>
      <c r="J156" s="8"/>
      <c r="K156" s="8"/>
      <c r="L156" s="8"/>
      <c r="M156" s="8"/>
    </row>
    <row r="157" spans="8:13" ht="13">
      <c r="H157" s="8"/>
      <c r="I157" s="8"/>
      <c r="J157" s="8"/>
      <c r="K157" s="8"/>
      <c r="L157" s="8"/>
      <c r="M157" s="8"/>
    </row>
    <row r="158" spans="8:13" ht="13">
      <c r="H158" s="8"/>
      <c r="I158" s="8"/>
      <c r="J158" s="8"/>
      <c r="K158" s="8"/>
      <c r="L158" s="8"/>
      <c r="M158" s="8"/>
    </row>
    <row r="159" spans="8:13" ht="13">
      <c r="H159" s="8"/>
      <c r="I159" s="8"/>
      <c r="J159" s="8"/>
      <c r="K159" s="8"/>
      <c r="L159" s="8"/>
      <c r="M159" s="8"/>
    </row>
    <row r="160" spans="8:13" ht="13">
      <c r="H160" s="8"/>
      <c r="I160" s="8"/>
      <c r="J160" s="8"/>
      <c r="K160" s="8"/>
      <c r="L160" s="8"/>
      <c r="M160" s="8"/>
    </row>
    <row r="161" spans="8:13" ht="13">
      <c r="H161" s="8"/>
      <c r="I161" s="8"/>
      <c r="J161" s="8"/>
      <c r="K161" s="8"/>
      <c r="L161" s="8"/>
      <c r="M161" s="8"/>
    </row>
    <row r="162" spans="8:13" ht="13">
      <c r="H162" s="8"/>
      <c r="I162" s="8"/>
      <c r="J162" s="8"/>
      <c r="K162" s="8"/>
      <c r="L162" s="8"/>
      <c r="M162" s="8"/>
    </row>
    <row r="163" spans="8:13" ht="13">
      <c r="H163" s="8"/>
      <c r="I163" s="8"/>
      <c r="J163" s="8"/>
      <c r="K163" s="8"/>
      <c r="L163" s="8"/>
      <c r="M163" s="8"/>
    </row>
    <row r="164" spans="8:13" ht="13">
      <c r="H164" s="8"/>
      <c r="I164" s="8"/>
      <c r="J164" s="8"/>
      <c r="K164" s="8"/>
      <c r="L164" s="8"/>
      <c r="M164" s="8"/>
    </row>
    <row r="165" spans="8:13" ht="13">
      <c r="H165" s="8"/>
      <c r="I165" s="8"/>
      <c r="J165" s="8"/>
      <c r="K165" s="8"/>
      <c r="L165" s="8"/>
      <c r="M165" s="8"/>
    </row>
    <row r="166" spans="8:13" ht="13">
      <c r="H166" s="8"/>
      <c r="I166" s="8"/>
      <c r="J166" s="8"/>
      <c r="K166" s="8"/>
      <c r="L166" s="8"/>
      <c r="M166" s="8"/>
    </row>
    <row r="167" spans="8:13" ht="13">
      <c r="H167" s="8"/>
      <c r="I167" s="8"/>
      <c r="J167" s="8"/>
      <c r="K167" s="8"/>
      <c r="L167" s="8"/>
      <c r="M167" s="8"/>
    </row>
    <row r="168" spans="8:13" ht="13">
      <c r="H168" s="8"/>
      <c r="I168" s="8"/>
      <c r="J168" s="8"/>
      <c r="K168" s="8"/>
      <c r="L168" s="8"/>
      <c r="M168" s="8"/>
    </row>
    <row r="169" spans="8:13" ht="13">
      <c r="H169" s="8"/>
      <c r="I169" s="8"/>
      <c r="J169" s="8"/>
      <c r="K169" s="8"/>
      <c r="L169" s="8"/>
      <c r="M169" s="8"/>
    </row>
    <row r="170" spans="8:13" ht="13">
      <c r="H170" s="8"/>
      <c r="I170" s="8"/>
      <c r="J170" s="8"/>
      <c r="K170" s="8"/>
      <c r="L170" s="8"/>
      <c r="M170" s="8"/>
    </row>
    <row r="171" spans="8:13" ht="13">
      <c r="H171" s="8"/>
      <c r="I171" s="8"/>
      <c r="J171" s="8"/>
      <c r="K171" s="8"/>
      <c r="L171" s="8"/>
      <c r="M171" s="8"/>
    </row>
    <row r="172" spans="8:13" ht="13">
      <c r="H172" s="8"/>
      <c r="I172" s="8"/>
      <c r="J172" s="8"/>
      <c r="K172" s="8"/>
      <c r="L172" s="8"/>
      <c r="M172" s="8"/>
    </row>
    <row r="173" spans="8:13" ht="13">
      <c r="H173" s="8"/>
      <c r="I173" s="8"/>
      <c r="J173" s="8"/>
      <c r="K173" s="8"/>
      <c r="L173" s="8"/>
      <c r="M173" s="8"/>
    </row>
    <row r="174" spans="8:13" ht="13">
      <c r="H174" s="8"/>
      <c r="I174" s="8"/>
      <c r="J174" s="8"/>
      <c r="K174" s="8"/>
      <c r="L174" s="8"/>
      <c r="M174" s="8"/>
    </row>
    <row r="175" spans="8:13" ht="13">
      <c r="H175" s="8"/>
      <c r="I175" s="8"/>
      <c r="J175" s="8"/>
      <c r="K175" s="8"/>
      <c r="L175" s="8"/>
      <c r="M175" s="8"/>
    </row>
    <row r="176" spans="8:13" ht="13">
      <c r="H176" s="8"/>
      <c r="I176" s="8"/>
      <c r="J176" s="8"/>
      <c r="K176" s="8"/>
      <c r="L176" s="8"/>
      <c r="M176" s="8"/>
    </row>
    <row r="177" spans="8:13" ht="13">
      <c r="H177" s="8"/>
      <c r="I177" s="8"/>
      <c r="J177" s="8"/>
      <c r="K177" s="8"/>
      <c r="L177" s="8"/>
      <c r="M177" s="8"/>
    </row>
    <row r="178" spans="8:13" ht="13">
      <c r="H178" s="8"/>
      <c r="I178" s="8"/>
      <c r="J178" s="8"/>
      <c r="K178" s="8"/>
      <c r="L178" s="8"/>
      <c r="M178" s="8"/>
    </row>
    <row r="179" spans="8:13" ht="13">
      <c r="H179" s="8"/>
      <c r="I179" s="8"/>
      <c r="J179" s="8"/>
      <c r="K179" s="8"/>
      <c r="L179" s="8"/>
      <c r="M179" s="8"/>
    </row>
    <row r="180" spans="8:13" ht="13">
      <c r="H180" s="8"/>
      <c r="I180" s="8"/>
      <c r="J180" s="8"/>
      <c r="K180" s="8"/>
      <c r="L180" s="8"/>
      <c r="M180" s="8"/>
    </row>
    <row r="181" spans="8:13" ht="13">
      <c r="H181" s="8"/>
      <c r="I181" s="8"/>
      <c r="J181" s="8"/>
      <c r="K181" s="8"/>
      <c r="L181" s="8"/>
      <c r="M181" s="8"/>
    </row>
    <row r="182" spans="8:13" ht="13">
      <c r="H182" s="8"/>
      <c r="I182" s="8"/>
      <c r="J182" s="8"/>
      <c r="K182" s="8"/>
      <c r="L182" s="8"/>
      <c r="M182" s="8"/>
    </row>
    <row r="183" spans="8:13" ht="13">
      <c r="H183" s="8"/>
      <c r="I183" s="8"/>
      <c r="J183" s="8"/>
      <c r="K183" s="8"/>
      <c r="L183" s="8"/>
      <c r="M183" s="8"/>
    </row>
    <row r="184" spans="8:13" ht="13">
      <c r="H184" s="8"/>
      <c r="I184" s="8"/>
      <c r="J184" s="8"/>
      <c r="K184" s="8"/>
      <c r="L184" s="8"/>
      <c r="M184" s="8"/>
    </row>
    <row r="185" spans="8:13" ht="13">
      <c r="H185" s="8"/>
      <c r="I185" s="8"/>
      <c r="J185" s="8"/>
      <c r="K185" s="8"/>
      <c r="L185" s="8"/>
      <c r="M185" s="8"/>
    </row>
    <row r="186" spans="8:13" ht="13">
      <c r="H186" s="8"/>
      <c r="I186" s="8"/>
      <c r="J186" s="8"/>
      <c r="K186" s="8"/>
      <c r="L186" s="8"/>
      <c r="M186" s="8"/>
    </row>
    <row r="187" spans="8:13" ht="13">
      <c r="H187" s="8"/>
      <c r="I187" s="8"/>
      <c r="J187" s="8"/>
      <c r="K187" s="8"/>
      <c r="L187" s="8"/>
      <c r="M187" s="8"/>
    </row>
    <row r="188" spans="8:13" ht="13">
      <c r="H188" s="8"/>
      <c r="I188" s="8"/>
      <c r="J188" s="8"/>
      <c r="K188" s="8"/>
      <c r="L188" s="8"/>
      <c r="M188" s="8"/>
    </row>
    <row r="189" spans="8:13" ht="13">
      <c r="H189" s="8"/>
      <c r="I189" s="8"/>
      <c r="J189" s="8"/>
      <c r="K189" s="8"/>
      <c r="L189" s="8"/>
      <c r="M189" s="8"/>
    </row>
    <row r="190" spans="8:13" ht="13">
      <c r="H190" s="8"/>
      <c r="I190" s="8"/>
      <c r="J190" s="8"/>
      <c r="K190" s="8"/>
      <c r="L190" s="8"/>
      <c r="M190" s="8"/>
    </row>
    <row r="191" spans="8:13" ht="13">
      <c r="H191" s="8"/>
      <c r="I191" s="8"/>
      <c r="J191" s="8"/>
      <c r="K191" s="8"/>
      <c r="L191" s="8"/>
      <c r="M191" s="8"/>
    </row>
    <row r="192" spans="8:13" ht="13">
      <c r="H192" s="8"/>
      <c r="I192" s="8"/>
      <c r="J192" s="8"/>
      <c r="K192" s="8"/>
      <c r="L192" s="8"/>
      <c r="M192" s="8"/>
    </row>
    <row r="193" spans="8:13" ht="13">
      <c r="H193" s="8"/>
      <c r="I193" s="8"/>
      <c r="J193" s="8"/>
      <c r="K193" s="8"/>
      <c r="L193" s="8"/>
      <c r="M193" s="8"/>
    </row>
    <row r="194" spans="8:13" ht="13">
      <c r="H194" s="8"/>
      <c r="I194" s="8"/>
      <c r="J194" s="8"/>
      <c r="K194" s="8"/>
      <c r="L194" s="8"/>
      <c r="M194" s="8"/>
    </row>
    <row r="195" spans="8:13" ht="13">
      <c r="H195" s="8"/>
      <c r="I195" s="8"/>
      <c r="J195" s="8"/>
      <c r="K195" s="8"/>
      <c r="L195" s="8"/>
      <c r="M195" s="8"/>
    </row>
    <row r="196" spans="8:13" ht="13">
      <c r="H196" s="8"/>
      <c r="I196" s="8"/>
      <c r="J196" s="8"/>
      <c r="K196" s="8"/>
      <c r="L196" s="8"/>
      <c r="M196" s="8"/>
    </row>
    <row r="197" spans="8:13" ht="13">
      <c r="H197" s="8"/>
      <c r="I197" s="8"/>
      <c r="J197" s="8"/>
      <c r="K197" s="8"/>
      <c r="L197" s="8"/>
      <c r="M197" s="8"/>
    </row>
    <row r="198" spans="8:13" ht="13">
      <c r="H198" s="8"/>
      <c r="I198" s="8"/>
      <c r="J198" s="8"/>
      <c r="K198" s="8"/>
      <c r="L198" s="8"/>
      <c r="M198" s="8"/>
    </row>
    <row r="199" spans="8:13" ht="13">
      <c r="H199" s="8"/>
      <c r="I199" s="8"/>
      <c r="J199" s="8"/>
      <c r="K199" s="8"/>
      <c r="L199" s="8"/>
      <c r="M199" s="8"/>
    </row>
    <row r="200" spans="8:13" ht="13">
      <c r="H200" s="8"/>
      <c r="I200" s="8"/>
      <c r="J200" s="8"/>
      <c r="K200" s="8"/>
      <c r="L200" s="8"/>
      <c r="M200" s="8"/>
    </row>
    <row r="201" spans="8:13" ht="13">
      <c r="H201" s="8"/>
      <c r="I201" s="8"/>
      <c r="J201" s="8"/>
      <c r="K201" s="8"/>
      <c r="L201" s="8"/>
      <c r="M201" s="8"/>
    </row>
    <row r="202" spans="8:13" ht="13">
      <c r="H202" s="8"/>
      <c r="I202" s="8"/>
      <c r="J202" s="8"/>
      <c r="K202" s="8"/>
      <c r="L202" s="8"/>
      <c r="M202" s="8"/>
    </row>
    <row r="203" spans="8:13" ht="13">
      <c r="H203" s="8"/>
      <c r="I203" s="8"/>
      <c r="J203" s="8"/>
      <c r="K203" s="8"/>
      <c r="L203" s="8"/>
      <c r="M203" s="8"/>
    </row>
    <row r="204" spans="8:13" ht="13">
      <c r="H204" s="8"/>
      <c r="I204" s="8"/>
      <c r="J204" s="8"/>
      <c r="K204" s="8"/>
      <c r="L204" s="8"/>
      <c r="M204" s="8"/>
    </row>
    <row r="205" spans="8:13" ht="13">
      <c r="H205" s="8"/>
      <c r="I205" s="8"/>
      <c r="J205" s="8"/>
      <c r="K205" s="8"/>
      <c r="L205" s="8"/>
      <c r="M205" s="8"/>
    </row>
    <row r="206" spans="8:13" ht="13">
      <c r="H206" s="8"/>
      <c r="I206" s="8"/>
      <c r="J206" s="8"/>
      <c r="K206" s="8"/>
      <c r="L206" s="8"/>
      <c r="M206" s="8"/>
    </row>
    <row r="207" spans="8:13" ht="13">
      <c r="H207" s="8"/>
      <c r="I207" s="8"/>
      <c r="J207" s="8"/>
      <c r="K207" s="8"/>
      <c r="L207" s="8"/>
      <c r="M207" s="8"/>
    </row>
    <row r="208" spans="8:13" ht="13">
      <c r="H208" s="8"/>
      <c r="I208" s="8"/>
      <c r="J208" s="8"/>
      <c r="K208" s="8"/>
      <c r="L208" s="8"/>
      <c r="M208" s="8"/>
    </row>
    <row r="209" spans="8:13" ht="13">
      <c r="H209" s="8"/>
      <c r="I209" s="8"/>
      <c r="J209" s="8"/>
      <c r="K209" s="8"/>
      <c r="L209" s="8"/>
      <c r="M209" s="8"/>
    </row>
    <row r="210" spans="8:13" ht="13">
      <c r="H210" s="8"/>
      <c r="I210" s="8"/>
      <c r="J210" s="8"/>
      <c r="K210" s="8"/>
      <c r="L210" s="8"/>
      <c r="M210" s="8"/>
    </row>
    <row r="211" spans="8:13" ht="13">
      <c r="H211" s="8"/>
      <c r="I211" s="8"/>
      <c r="J211" s="8"/>
      <c r="K211" s="8"/>
      <c r="L211" s="8"/>
      <c r="M211" s="8"/>
    </row>
    <row r="212" spans="8:13" ht="13">
      <c r="H212" s="8"/>
      <c r="I212" s="8"/>
      <c r="J212" s="8"/>
      <c r="K212" s="8"/>
      <c r="L212" s="8"/>
      <c r="M212" s="8"/>
    </row>
    <row r="213" spans="8:13" ht="13">
      <c r="H213" s="8"/>
      <c r="I213" s="8"/>
      <c r="J213" s="8"/>
      <c r="K213" s="8"/>
      <c r="L213" s="8"/>
      <c r="M213" s="8"/>
    </row>
    <row r="214" spans="8:13" ht="13">
      <c r="H214" s="8"/>
      <c r="I214" s="8"/>
      <c r="J214" s="8"/>
      <c r="K214" s="8"/>
      <c r="L214" s="8"/>
      <c r="M214" s="8"/>
    </row>
    <row r="215" spans="8:13" ht="13">
      <c r="H215" s="8"/>
      <c r="I215" s="8"/>
      <c r="J215" s="8"/>
      <c r="K215" s="8"/>
      <c r="L215" s="8"/>
      <c r="M215" s="8"/>
    </row>
    <row r="216" spans="8:13" ht="13">
      <c r="H216" s="8"/>
      <c r="I216" s="8"/>
      <c r="J216" s="8"/>
      <c r="K216" s="8"/>
      <c r="L216" s="8"/>
      <c r="M216" s="8"/>
    </row>
    <row r="217" spans="8:13" ht="13">
      <c r="H217" s="8"/>
      <c r="I217" s="8"/>
      <c r="J217" s="8"/>
      <c r="K217" s="8"/>
      <c r="L217" s="8"/>
      <c r="M217" s="8"/>
    </row>
    <row r="218" spans="8:13" ht="13">
      <c r="H218" s="8"/>
      <c r="I218" s="8"/>
      <c r="J218" s="8"/>
      <c r="K218" s="8"/>
      <c r="L218" s="8"/>
      <c r="M218" s="8"/>
    </row>
    <row r="219" spans="8:13" ht="13">
      <c r="H219" s="8"/>
      <c r="I219" s="8"/>
      <c r="J219" s="8"/>
      <c r="K219" s="8"/>
      <c r="L219" s="8"/>
      <c r="M219" s="8"/>
    </row>
    <row r="220" spans="8:13" ht="13">
      <c r="H220" s="8"/>
      <c r="I220" s="8"/>
      <c r="J220" s="8"/>
      <c r="K220" s="8"/>
      <c r="L220" s="8"/>
      <c r="M220" s="8"/>
    </row>
    <row r="221" spans="8:13" ht="13">
      <c r="H221" s="8"/>
      <c r="I221" s="8"/>
      <c r="J221" s="8"/>
      <c r="K221" s="8"/>
      <c r="L221" s="8"/>
      <c r="M221" s="8"/>
    </row>
    <row r="222" spans="8:13" ht="13">
      <c r="H222" s="8"/>
      <c r="I222" s="8"/>
      <c r="J222" s="8"/>
      <c r="K222" s="8"/>
      <c r="L222" s="8"/>
      <c r="M222" s="8"/>
    </row>
    <row r="223" spans="8:13" ht="13">
      <c r="H223" s="8"/>
      <c r="I223" s="8"/>
      <c r="J223" s="8"/>
      <c r="K223" s="8"/>
      <c r="L223" s="8"/>
      <c r="M223" s="8"/>
    </row>
    <row r="224" spans="8:13" ht="13">
      <c r="H224" s="8"/>
      <c r="I224" s="8"/>
      <c r="J224" s="8"/>
      <c r="K224" s="8"/>
      <c r="L224" s="8"/>
      <c r="M224" s="8"/>
    </row>
    <row r="225" spans="8:13" ht="13">
      <c r="H225" s="8"/>
      <c r="I225" s="8"/>
      <c r="J225" s="8"/>
      <c r="K225" s="8"/>
      <c r="L225" s="8"/>
      <c r="M225" s="8"/>
    </row>
    <row r="226" spans="8:13" ht="13">
      <c r="H226" s="8"/>
      <c r="I226" s="8"/>
      <c r="J226" s="8"/>
      <c r="K226" s="8"/>
      <c r="L226" s="8"/>
      <c r="M226" s="8"/>
    </row>
    <row r="227" spans="8:13" ht="13">
      <c r="H227" s="8"/>
      <c r="I227" s="8"/>
      <c r="J227" s="8"/>
      <c r="K227" s="8"/>
      <c r="L227" s="8"/>
      <c r="M227" s="8"/>
    </row>
    <row r="228" spans="8:13" ht="13">
      <c r="H228" s="8"/>
      <c r="I228" s="8"/>
      <c r="J228" s="8"/>
      <c r="K228" s="8"/>
      <c r="L228" s="8"/>
      <c r="M228" s="8"/>
    </row>
    <row r="229" spans="8:13" ht="13">
      <c r="H229" s="8"/>
      <c r="I229" s="8"/>
      <c r="J229" s="8"/>
      <c r="K229" s="8"/>
      <c r="L229" s="8"/>
      <c r="M229" s="8"/>
    </row>
    <row r="230" spans="8:13" ht="13">
      <c r="H230" s="8"/>
      <c r="I230" s="8"/>
      <c r="J230" s="8"/>
      <c r="K230" s="8"/>
      <c r="L230" s="8"/>
      <c r="M230" s="8"/>
    </row>
    <row r="231" spans="8:13" ht="13">
      <c r="H231" s="8"/>
      <c r="I231" s="8"/>
      <c r="J231" s="8"/>
      <c r="K231" s="8"/>
      <c r="L231" s="8"/>
      <c r="M231" s="8"/>
    </row>
    <row r="232" spans="8:13" ht="13">
      <c r="H232" s="8"/>
      <c r="I232" s="8"/>
      <c r="J232" s="8"/>
      <c r="K232" s="8"/>
      <c r="L232" s="8"/>
      <c r="M232" s="8"/>
    </row>
    <row r="233" spans="8:13" ht="13">
      <c r="H233" s="8"/>
      <c r="I233" s="8"/>
      <c r="J233" s="8"/>
      <c r="K233" s="8"/>
      <c r="L233" s="8"/>
      <c r="M233" s="8"/>
    </row>
    <row r="234" spans="8:13" ht="13">
      <c r="H234" s="8"/>
      <c r="I234" s="8"/>
      <c r="J234" s="8"/>
      <c r="K234" s="8"/>
      <c r="L234" s="8"/>
      <c r="M234" s="8"/>
    </row>
    <row r="235" spans="8:13" ht="13">
      <c r="H235" s="8"/>
      <c r="I235" s="8"/>
      <c r="J235" s="8"/>
      <c r="K235" s="8"/>
      <c r="L235" s="8"/>
      <c r="M235" s="8"/>
    </row>
    <row r="236" spans="8:13" ht="13">
      <c r="H236" s="8"/>
      <c r="I236" s="8"/>
      <c r="J236" s="8"/>
      <c r="K236" s="8"/>
      <c r="L236" s="8"/>
      <c r="M236" s="8"/>
    </row>
    <row r="237" spans="8:13" ht="13">
      <c r="H237" s="8"/>
      <c r="I237" s="8"/>
      <c r="J237" s="8"/>
      <c r="K237" s="8"/>
      <c r="L237" s="8"/>
      <c r="M237" s="8"/>
    </row>
    <row r="238" spans="8:13" ht="13">
      <c r="H238" s="8"/>
      <c r="I238" s="8"/>
      <c r="J238" s="8"/>
      <c r="K238" s="8"/>
      <c r="L238" s="8"/>
      <c r="M238" s="8"/>
    </row>
    <row r="239" spans="8:13" ht="13">
      <c r="H239" s="8"/>
      <c r="I239" s="8"/>
      <c r="J239" s="8"/>
      <c r="K239" s="8"/>
      <c r="L239" s="8"/>
      <c r="M239" s="8"/>
    </row>
    <row r="240" spans="8:13" ht="13">
      <c r="H240" s="8"/>
      <c r="I240" s="8"/>
      <c r="J240" s="8"/>
      <c r="K240" s="8"/>
      <c r="L240" s="8"/>
      <c r="M240" s="8"/>
    </row>
    <row r="241" spans="8:13" ht="13">
      <c r="H241" s="8"/>
      <c r="I241" s="8"/>
      <c r="J241" s="8"/>
      <c r="K241" s="8"/>
      <c r="L241" s="8"/>
      <c r="M241" s="8"/>
    </row>
    <row r="242" spans="8:13" ht="13">
      <c r="H242" s="8"/>
      <c r="I242" s="8"/>
      <c r="J242" s="8"/>
      <c r="K242" s="8"/>
      <c r="L242" s="8"/>
      <c r="M242" s="8"/>
    </row>
    <row r="243" spans="8:13" ht="13">
      <c r="H243" s="8"/>
      <c r="I243" s="8"/>
      <c r="J243" s="8"/>
      <c r="K243" s="8"/>
      <c r="L243" s="8"/>
      <c r="M243" s="8"/>
    </row>
    <row r="244" spans="8:13" ht="13">
      <c r="H244" s="8"/>
      <c r="I244" s="8"/>
      <c r="J244" s="8"/>
      <c r="K244" s="8"/>
      <c r="L244" s="8"/>
      <c r="M244" s="8"/>
    </row>
    <row r="245" spans="8:13" ht="13">
      <c r="H245" s="8"/>
      <c r="I245" s="8"/>
      <c r="J245" s="8"/>
      <c r="K245" s="8"/>
      <c r="L245" s="8"/>
      <c r="M245" s="8"/>
    </row>
    <row r="246" spans="8:13" ht="13">
      <c r="H246" s="8"/>
      <c r="I246" s="8"/>
      <c r="J246" s="8"/>
      <c r="K246" s="8"/>
      <c r="L246" s="8"/>
      <c r="M246" s="8"/>
    </row>
    <row r="247" spans="8:13" ht="13">
      <c r="H247" s="8"/>
      <c r="I247" s="8"/>
      <c r="J247" s="8"/>
      <c r="K247" s="8"/>
      <c r="L247" s="8"/>
      <c r="M247" s="8"/>
    </row>
    <row r="248" spans="8:13" ht="13">
      <c r="H248" s="8"/>
      <c r="I248" s="8"/>
      <c r="J248" s="8"/>
      <c r="K248" s="8"/>
      <c r="L248" s="8"/>
      <c r="M248" s="8"/>
    </row>
    <row r="249" spans="8:13" ht="13">
      <c r="H249" s="8"/>
      <c r="I249" s="8"/>
      <c r="J249" s="8"/>
      <c r="K249" s="8"/>
      <c r="L249" s="8"/>
      <c r="M249" s="8"/>
    </row>
    <row r="250" spans="8:13" ht="13">
      <c r="H250" s="8"/>
      <c r="I250" s="8"/>
      <c r="J250" s="8"/>
      <c r="K250" s="8"/>
      <c r="L250" s="8"/>
      <c r="M250" s="8"/>
    </row>
    <row r="251" spans="8:13" ht="13">
      <c r="H251" s="8"/>
      <c r="I251" s="8"/>
      <c r="J251" s="8"/>
      <c r="K251" s="8"/>
      <c r="L251" s="8"/>
      <c r="M251" s="8"/>
    </row>
    <row r="252" spans="8:13" ht="13">
      <c r="H252" s="8"/>
      <c r="I252" s="8"/>
      <c r="J252" s="8"/>
      <c r="K252" s="8"/>
      <c r="L252" s="8"/>
      <c r="M252" s="8"/>
    </row>
    <row r="253" spans="8:13" ht="13">
      <c r="H253" s="8"/>
      <c r="I253" s="8"/>
      <c r="J253" s="8"/>
      <c r="K253" s="8"/>
      <c r="L253" s="8"/>
      <c r="M253" s="8"/>
    </row>
    <row r="254" spans="8:13" ht="13">
      <c r="H254" s="8"/>
      <c r="I254" s="8"/>
      <c r="J254" s="8"/>
      <c r="K254" s="8"/>
      <c r="L254" s="8"/>
      <c r="M254" s="8"/>
    </row>
    <row r="255" spans="8:13" ht="13">
      <c r="H255" s="8"/>
      <c r="I255" s="8"/>
      <c r="J255" s="8"/>
      <c r="K255" s="8"/>
      <c r="L255" s="8"/>
      <c r="M255" s="8"/>
    </row>
    <row r="256" spans="8:13" ht="13">
      <c r="H256" s="8"/>
      <c r="I256" s="8"/>
      <c r="J256" s="8"/>
      <c r="K256" s="8"/>
      <c r="L256" s="8"/>
      <c r="M256" s="8"/>
    </row>
    <row r="257" spans="8:13" ht="13">
      <c r="H257" s="8"/>
      <c r="I257" s="8"/>
      <c r="J257" s="8"/>
      <c r="K257" s="8"/>
      <c r="L257" s="8"/>
      <c r="M257" s="8"/>
    </row>
    <row r="258" spans="8:13" ht="13">
      <c r="H258" s="8"/>
      <c r="I258" s="8"/>
      <c r="J258" s="8"/>
      <c r="K258" s="8"/>
      <c r="L258" s="8"/>
      <c r="M258" s="8"/>
    </row>
    <row r="259" spans="8:13" ht="13">
      <c r="H259" s="8"/>
      <c r="I259" s="8"/>
      <c r="J259" s="8"/>
      <c r="K259" s="8"/>
      <c r="L259" s="8"/>
      <c r="M259" s="8"/>
    </row>
    <row r="260" spans="8:13" ht="13">
      <c r="H260" s="8"/>
      <c r="I260" s="8"/>
      <c r="J260" s="8"/>
      <c r="K260" s="8"/>
      <c r="L260" s="8"/>
      <c r="M260" s="8"/>
    </row>
    <row r="261" spans="8:13" ht="13">
      <c r="H261" s="8"/>
      <c r="I261" s="8"/>
      <c r="J261" s="8"/>
      <c r="K261" s="8"/>
      <c r="L261" s="8"/>
      <c r="M261" s="8"/>
    </row>
    <row r="262" spans="8:13" ht="13">
      <c r="H262" s="8"/>
      <c r="I262" s="8"/>
      <c r="J262" s="8"/>
      <c r="K262" s="8"/>
      <c r="L262" s="8"/>
      <c r="M262" s="8"/>
    </row>
    <row r="263" spans="8:13" ht="13">
      <c r="H263" s="8"/>
      <c r="I263" s="8"/>
      <c r="J263" s="8"/>
      <c r="K263" s="8"/>
      <c r="L263" s="8"/>
      <c r="M263" s="8"/>
    </row>
    <row r="264" spans="8:13" ht="13">
      <c r="H264" s="8"/>
      <c r="I264" s="8"/>
      <c r="J264" s="8"/>
      <c r="K264" s="8"/>
      <c r="L264" s="8"/>
      <c r="M264" s="8"/>
    </row>
    <row r="265" spans="8:13" ht="13">
      <c r="H265" s="8"/>
      <c r="I265" s="8"/>
      <c r="J265" s="8"/>
      <c r="K265" s="8"/>
      <c r="L265" s="8"/>
      <c r="M265" s="8"/>
    </row>
    <row r="266" spans="8:13" ht="13">
      <c r="H266" s="8"/>
      <c r="I266" s="8"/>
      <c r="J266" s="8"/>
      <c r="K266" s="8"/>
      <c r="L266" s="8"/>
      <c r="M266" s="8"/>
    </row>
    <row r="267" spans="8:13" ht="13">
      <c r="H267" s="8"/>
      <c r="I267" s="8"/>
      <c r="J267" s="8"/>
      <c r="K267" s="8"/>
      <c r="L267" s="8"/>
      <c r="M267" s="8"/>
    </row>
    <row r="268" spans="8:13" ht="13">
      <c r="H268" s="8"/>
      <c r="I268" s="8"/>
      <c r="J268" s="8"/>
      <c r="K268" s="8"/>
      <c r="L268" s="8"/>
      <c r="M268" s="8"/>
    </row>
    <row r="269" spans="8:13" ht="13">
      <c r="H269" s="8"/>
      <c r="I269" s="8"/>
      <c r="J269" s="8"/>
      <c r="K269" s="8"/>
      <c r="L269" s="8"/>
      <c r="M269" s="8"/>
    </row>
    <row r="270" spans="8:13" ht="13">
      <c r="H270" s="8"/>
      <c r="I270" s="8"/>
      <c r="J270" s="8"/>
      <c r="K270" s="8"/>
      <c r="L270" s="8"/>
      <c r="M270" s="8"/>
    </row>
    <row r="271" spans="8:13" ht="13">
      <c r="H271" s="8"/>
      <c r="I271" s="8"/>
      <c r="J271" s="8"/>
      <c r="K271" s="8"/>
      <c r="L271" s="8"/>
      <c r="M271" s="8"/>
    </row>
    <row r="272" spans="8:13" ht="13">
      <c r="H272" s="8"/>
      <c r="I272" s="8"/>
      <c r="J272" s="8"/>
      <c r="K272" s="8"/>
      <c r="L272" s="8"/>
      <c r="M272" s="8"/>
    </row>
    <row r="273" spans="8:13" ht="13">
      <c r="H273" s="8"/>
      <c r="I273" s="8"/>
      <c r="J273" s="8"/>
      <c r="K273" s="8"/>
      <c r="L273" s="8"/>
      <c r="M273" s="8"/>
    </row>
    <row r="274" spans="8:13" ht="13">
      <c r="H274" s="8"/>
      <c r="I274" s="8"/>
      <c r="J274" s="8"/>
      <c r="K274" s="8"/>
      <c r="L274" s="8"/>
      <c r="M274" s="8"/>
    </row>
    <row r="275" spans="8:13" ht="13">
      <c r="H275" s="8"/>
      <c r="I275" s="8"/>
      <c r="J275" s="8"/>
      <c r="K275" s="8"/>
      <c r="L275" s="8"/>
      <c r="M275" s="8"/>
    </row>
    <row r="276" spans="8:13" ht="13">
      <c r="H276" s="8"/>
      <c r="I276" s="8"/>
      <c r="J276" s="8"/>
      <c r="K276" s="8"/>
      <c r="L276" s="8"/>
      <c r="M276" s="8"/>
    </row>
    <row r="277" spans="8:13" ht="13">
      <c r="H277" s="8"/>
      <c r="I277" s="8"/>
      <c r="J277" s="8"/>
      <c r="K277" s="8"/>
      <c r="L277" s="8"/>
      <c r="M277" s="8"/>
    </row>
    <row r="278" spans="8:13" ht="13">
      <c r="H278" s="8"/>
      <c r="I278" s="8"/>
      <c r="J278" s="8"/>
      <c r="K278" s="8"/>
      <c r="L278" s="8"/>
      <c r="M278" s="8"/>
    </row>
    <row r="279" spans="8:13" ht="13">
      <c r="H279" s="8"/>
      <c r="I279" s="8"/>
      <c r="J279" s="8"/>
      <c r="K279" s="8"/>
      <c r="L279" s="8"/>
      <c r="M279" s="8"/>
    </row>
    <row r="280" spans="8:13" ht="13">
      <c r="H280" s="8"/>
      <c r="I280" s="8"/>
      <c r="J280" s="8"/>
      <c r="K280" s="8"/>
      <c r="L280" s="8"/>
      <c r="M280" s="8"/>
    </row>
    <row r="281" spans="8:13" ht="13">
      <c r="H281" s="8"/>
      <c r="I281" s="8"/>
      <c r="J281" s="8"/>
      <c r="K281" s="8"/>
      <c r="L281" s="8"/>
      <c r="M281" s="8"/>
    </row>
    <row r="282" spans="8:13" ht="13">
      <c r="H282" s="8"/>
      <c r="I282" s="8"/>
      <c r="J282" s="8"/>
      <c r="K282" s="8"/>
      <c r="L282" s="8"/>
      <c r="M282" s="8"/>
    </row>
    <row r="283" spans="8:13" ht="13">
      <c r="H283" s="8"/>
      <c r="I283" s="8"/>
      <c r="J283" s="8"/>
      <c r="K283" s="8"/>
      <c r="L283" s="8"/>
      <c r="M283" s="8"/>
    </row>
    <row r="284" spans="8:13" ht="13">
      <c r="H284" s="8"/>
      <c r="I284" s="8"/>
      <c r="J284" s="8"/>
      <c r="K284" s="8"/>
      <c r="L284" s="8"/>
      <c r="M284" s="8"/>
    </row>
    <row r="285" spans="8:13" ht="13">
      <c r="H285" s="8"/>
      <c r="I285" s="8"/>
      <c r="J285" s="8"/>
      <c r="K285" s="8"/>
      <c r="L285" s="8"/>
      <c r="M285" s="8"/>
    </row>
    <row r="286" spans="8:13" ht="13">
      <c r="H286" s="8"/>
      <c r="I286" s="8"/>
      <c r="J286" s="8"/>
      <c r="K286" s="8"/>
      <c r="L286" s="8"/>
      <c r="M286" s="8"/>
    </row>
    <row r="287" spans="8:13" ht="13">
      <c r="H287" s="8"/>
      <c r="I287" s="8"/>
      <c r="J287" s="8"/>
      <c r="K287" s="8"/>
      <c r="L287" s="8"/>
      <c r="M287" s="8"/>
    </row>
    <row r="288" spans="8:13" ht="13">
      <c r="H288" s="8"/>
      <c r="I288" s="8"/>
      <c r="J288" s="8"/>
      <c r="K288" s="8"/>
      <c r="L288" s="8"/>
      <c r="M288" s="8"/>
    </row>
    <row r="289" spans="8:13" ht="13">
      <c r="H289" s="8"/>
      <c r="I289" s="8"/>
      <c r="J289" s="8"/>
      <c r="K289" s="8"/>
      <c r="L289" s="8"/>
      <c r="M289" s="8"/>
    </row>
    <row r="290" spans="8:13" ht="13">
      <c r="H290" s="8"/>
      <c r="I290" s="8"/>
      <c r="J290" s="8"/>
      <c r="K290" s="8"/>
      <c r="L290" s="8"/>
      <c r="M290" s="8"/>
    </row>
    <row r="291" spans="8:13" ht="13">
      <c r="H291" s="8"/>
      <c r="I291" s="8"/>
      <c r="J291" s="8"/>
      <c r="K291" s="8"/>
      <c r="L291" s="8"/>
      <c r="M291" s="8"/>
    </row>
    <row r="292" spans="8:13" ht="13">
      <c r="H292" s="8"/>
      <c r="I292" s="8"/>
      <c r="J292" s="8"/>
      <c r="K292" s="8"/>
      <c r="L292" s="8"/>
      <c r="M292" s="8"/>
    </row>
    <row r="293" spans="8:13" ht="13">
      <c r="H293" s="8"/>
      <c r="I293" s="8"/>
      <c r="J293" s="8"/>
      <c r="K293" s="8"/>
      <c r="L293" s="8"/>
      <c r="M293" s="8"/>
    </row>
    <row r="294" spans="8:13" ht="13">
      <c r="H294" s="8"/>
      <c r="I294" s="8"/>
      <c r="J294" s="8"/>
      <c r="K294" s="8"/>
      <c r="L294" s="8"/>
      <c r="M294" s="8"/>
    </row>
    <row r="295" spans="8:13" ht="13">
      <c r="H295" s="8"/>
      <c r="I295" s="8"/>
      <c r="J295" s="8"/>
      <c r="K295" s="8"/>
      <c r="L295" s="8"/>
      <c r="M295" s="8"/>
    </row>
    <row r="296" spans="8:13" ht="13">
      <c r="H296" s="8"/>
      <c r="I296" s="8"/>
      <c r="J296" s="8"/>
      <c r="K296" s="8"/>
      <c r="L296" s="8"/>
      <c r="M296" s="8"/>
    </row>
    <row r="297" spans="8:13" ht="13">
      <c r="H297" s="8"/>
      <c r="I297" s="8"/>
      <c r="J297" s="8"/>
      <c r="K297" s="8"/>
      <c r="L297" s="8"/>
      <c r="M297" s="8"/>
    </row>
    <row r="298" spans="8:13" ht="13">
      <c r="H298" s="8"/>
      <c r="I298" s="8"/>
      <c r="J298" s="8"/>
      <c r="K298" s="8"/>
      <c r="L298" s="8"/>
      <c r="M298" s="8"/>
    </row>
    <row r="299" spans="8:13" ht="13">
      <c r="H299" s="8"/>
      <c r="I299" s="8"/>
      <c r="J299" s="8"/>
      <c r="K299" s="8"/>
      <c r="L299" s="8"/>
      <c r="M299" s="8"/>
    </row>
    <row r="300" spans="8:13" ht="13">
      <c r="H300" s="8"/>
      <c r="I300" s="8"/>
      <c r="J300" s="8"/>
      <c r="K300" s="8"/>
      <c r="L300" s="8"/>
      <c r="M300" s="8"/>
    </row>
    <row r="301" spans="8:13" ht="13">
      <c r="H301" s="8"/>
      <c r="I301" s="8"/>
      <c r="J301" s="8"/>
      <c r="K301" s="8"/>
      <c r="L301" s="8"/>
      <c r="M301" s="8"/>
    </row>
    <row r="302" spans="8:13" ht="13">
      <c r="H302" s="8"/>
      <c r="I302" s="8"/>
      <c r="J302" s="8"/>
      <c r="K302" s="8"/>
      <c r="L302" s="8"/>
      <c r="M302" s="8"/>
    </row>
    <row r="303" spans="8:13" ht="13">
      <c r="H303" s="8"/>
      <c r="I303" s="8"/>
      <c r="J303" s="8"/>
      <c r="K303" s="8"/>
      <c r="L303" s="8"/>
      <c r="M303" s="8"/>
    </row>
    <row r="304" spans="8:13" ht="13">
      <c r="H304" s="8"/>
      <c r="I304" s="8"/>
      <c r="J304" s="8"/>
      <c r="K304" s="8"/>
      <c r="L304" s="8"/>
      <c r="M304" s="8"/>
    </row>
    <row r="305" spans="8:13" ht="13">
      <c r="H305" s="8"/>
      <c r="I305" s="8"/>
      <c r="J305" s="8"/>
      <c r="K305" s="8"/>
      <c r="L305" s="8"/>
      <c r="M305" s="8"/>
    </row>
    <row r="306" spans="8:13" ht="13">
      <c r="H306" s="8"/>
      <c r="I306" s="8"/>
      <c r="J306" s="8"/>
      <c r="K306" s="8"/>
      <c r="L306" s="8"/>
      <c r="M306" s="8"/>
    </row>
    <row r="307" spans="8:13" ht="13">
      <c r="H307" s="8"/>
      <c r="I307" s="8"/>
      <c r="J307" s="8"/>
      <c r="K307" s="8"/>
      <c r="L307" s="8"/>
      <c r="M307" s="8"/>
    </row>
    <row r="308" spans="8:13" ht="13">
      <c r="H308" s="8"/>
      <c r="I308" s="8"/>
      <c r="J308" s="8"/>
      <c r="K308" s="8"/>
      <c r="L308" s="8"/>
      <c r="M308" s="8"/>
    </row>
    <row r="309" spans="8:13" ht="13">
      <c r="H309" s="8"/>
      <c r="I309" s="8"/>
      <c r="J309" s="8"/>
      <c r="K309" s="8"/>
      <c r="L309" s="8"/>
      <c r="M309" s="8"/>
    </row>
    <row r="310" spans="8:13" ht="13">
      <c r="H310" s="8"/>
      <c r="I310" s="8"/>
      <c r="J310" s="8"/>
      <c r="K310" s="8"/>
      <c r="L310" s="8"/>
      <c r="M310" s="8"/>
    </row>
    <row r="311" spans="8:13" ht="13">
      <c r="H311" s="8"/>
      <c r="I311" s="8"/>
      <c r="J311" s="8"/>
      <c r="K311" s="8"/>
      <c r="L311" s="8"/>
      <c r="M311" s="8"/>
    </row>
    <row r="312" spans="8:13" ht="13">
      <c r="H312" s="8"/>
      <c r="I312" s="8"/>
      <c r="J312" s="8"/>
      <c r="K312" s="8"/>
      <c r="L312" s="8"/>
      <c r="M312" s="8"/>
    </row>
    <row r="313" spans="8:13" ht="13">
      <c r="H313" s="8"/>
      <c r="I313" s="8"/>
      <c r="J313" s="8"/>
      <c r="K313" s="8"/>
      <c r="L313" s="8"/>
      <c r="M313" s="8"/>
    </row>
    <row r="314" spans="8:13" ht="13">
      <c r="H314" s="8"/>
      <c r="I314" s="8"/>
      <c r="J314" s="8"/>
      <c r="K314" s="8"/>
      <c r="L314" s="8"/>
      <c r="M314" s="8"/>
    </row>
    <row r="315" spans="8:13" ht="13">
      <c r="H315" s="8"/>
      <c r="I315" s="8"/>
      <c r="J315" s="8"/>
      <c r="K315" s="8"/>
      <c r="L315" s="8"/>
      <c r="M315" s="8"/>
    </row>
    <row r="316" spans="8:13" ht="13">
      <c r="H316" s="8"/>
      <c r="I316" s="8"/>
      <c r="J316" s="8"/>
      <c r="K316" s="8"/>
      <c r="L316" s="8"/>
      <c r="M316" s="8"/>
    </row>
    <row r="317" spans="8:13" ht="13">
      <c r="H317" s="8"/>
      <c r="I317" s="8"/>
      <c r="J317" s="8"/>
      <c r="K317" s="8"/>
      <c r="L317" s="8"/>
      <c r="M317" s="8"/>
    </row>
    <row r="318" spans="8:13" ht="13">
      <c r="H318" s="8"/>
      <c r="I318" s="8"/>
      <c r="J318" s="8"/>
      <c r="K318" s="8"/>
      <c r="L318" s="8"/>
      <c r="M318" s="8"/>
    </row>
    <row r="319" spans="8:13" ht="13">
      <c r="H319" s="8"/>
      <c r="I319" s="8"/>
      <c r="J319" s="8"/>
      <c r="K319" s="8"/>
      <c r="L319" s="8"/>
      <c r="M319" s="8"/>
    </row>
    <row r="320" spans="8:13" ht="13">
      <c r="H320" s="8"/>
      <c r="I320" s="8"/>
      <c r="J320" s="8"/>
      <c r="K320" s="8"/>
      <c r="L320" s="8"/>
      <c r="M320" s="8"/>
    </row>
    <row r="321" spans="8:13" ht="13">
      <c r="H321" s="8"/>
      <c r="I321" s="8"/>
      <c r="J321" s="8"/>
      <c r="K321" s="8"/>
      <c r="L321" s="8"/>
      <c r="M321" s="8"/>
    </row>
    <row r="322" spans="8:13" ht="13">
      <c r="H322" s="8"/>
      <c r="I322" s="8"/>
      <c r="J322" s="8"/>
      <c r="K322" s="8"/>
      <c r="L322" s="8"/>
      <c r="M322" s="8"/>
    </row>
    <row r="323" spans="8:13" ht="13">
      <c r="H323" s="8"/>
      <c r="I323" s="8"/>
      <c r="J323" s="8"/>
      <c r="K323" s="8"/>
      <c r="L323" s="8"/>
      <c r="M323" s="8"/>
    </row>
    <row r="324" spans="8:13" ht="13">
      <c r="H324" s="8"/>
      <c r="I324" s="8"/>
      <c r="J324" s="8"/>
      <c r="K324" s="8"/>
      <c r="L324" s="8"/>
      <c r="M324" s="8"/>
    </row>
    <row r="325" spans="8:13" ht="13">
      <c r="H325" s="8"/>
      <c r="I325" s="8"/>
      <c r="J325" s="8"/>
      <c r="K325" s="8"/>
      <c r="L325" s="8"/>
      <c r="M325" s="8"/>
    </row>
    <row r="326" spans="8:13" ht="13">
      <c r="H326" s="8"/>
      <c r="I326" s="8"/>
      <c r="J326" s="8"/>
      <c r="K326" s="8"/>
      <c r="L326" s="8"/>
      <c r="M326" s="8"/>
    </row>
    <row r="327" spans="8:13" ht="13">
      <c r="H327" s="8"/>
      <c r="I327" s="8"/>
      <c r="J327" s="8"/>
      <c r="K327" s="8"/>
      <c r="L327" s="8"/>
      <c r="M327" s="8"/>
    </row>
    <row r="328" spans="8:13" ht="13">
      <c r="H328" s="8"/>
      <c r="I328" s="8"/>
      <c r="J328" s="8"/>
      <c r="K328" s="8"/>
      <c r="L328" s="8"/>
      <c r="M328" s="8"/>
    </row>
    <row r="329" spans="8:13" ht="13">
      <c r="H329" s="8"/>
      <c r="I329" s="8"/>
      <c r="J329" s="8"/>
      <c r="K329" s="8"/>
      <c r="L329" s="8"/>
      <c r="M329" s="8"/>
    </row>
    <row r="330" spans="8:13" ht="13">
      <c r="H330" s="8"/>
      <c r="I330" s="8"/>
      <c r="J330" s="8"/>
      <c r="K330" s="8"/>
      <c r="L330" s="8"/>
      <c r="M330" s="8"/>
    </row>
    <row r="331" spans="8:13" ht="13">
      <c r="H331" s="8"/>
      <c r="I331" s="8"/>
      <c r="J331" s="8"/>
      <c r="K331" s="8"/>
      <c r="L331" s="8"/>
      <c r="M331" s="8"/>
    </row>
    <row r="332" spans="8:13" ht="13">
      <c r="H332" s="8"/>
      <c r="I332" s="8"/>
      <c r="J332" s="8"/>
      <c r="K332" s="8"/>
      <c r="L332" s="8"/>
      <c r="M332" s="8"/>
    </row>
    <row r="333" spans="8:13" ht="13">
      <c r="H333" s="8"/>
      <c r="I333" s="8"/>
      <c r="J333" s="8"/>
      <c r="K333" s="8"/>
      <c r="L333" s="8"/>
      <c r="M333" s="8"/>
    </row>
    <row r="334" spans="8:13" ht="13">
      <c r="H334" s="8"/>
      <c r="I334" s="8"/>
      <c r="J334" s="8"/>
      <c r="K334" s="8"/>
      <c r="L334" s="8"/>
      <c r="M334" s="8"/>
    </row>
    <row r="335" spans="8:13" ht="13">
      <c r="H335" s="8"/>
      <c r="I335" s="8"/>
      <c r="J335" s="8"/>
      <c r="K335" s="8"/>
      <c r="L335" s="8"/>
      <c r="M335" s="8"/>
    </row>
    <row r="336" spans="8:13" ht="13">
      <c r="H336" s="8"/>
      <c r="I336" s="8"/>
      <c r="J336" s="8"/>
      <c r="K336" s="8"/>
      <c r="L336" s="8"/>
      <c r="M336" s="8"/>
    </row>
    <row r="337" spans="8:13" ht="13">
      <c r="H337" s="8"/>
      <c r="I337" s="8"/>
      <c r="J337" s="8"/>
      <c r="K337" s="8"/>
      <c r="L337" s="8"/>
      <c r="M337" s="8"/>
    </row>
    <row r="338" spans="8:13" ht="13">
      <c r="H338" s="8"/>
      <c r="I338" s="8"/>
      <c r="J338" s="8"/>
      <c r="K338" s="8"/>
      <c r="L338" s="8"/>
      <c r="M338" s="8"/>
    </row>
    <row r="339" spans="8:13" ht="13">
      <c r="H339" s="8"/>
      <c r="I339" s="8"/>
      <c r="J339" s="8"/>
      <c r="K339" s="8"/>
      <c r="L339" s="8"/>
      <c r="M339" s="8"/>
    </row>
    <row r="340" spans="8:13" ht="13">
      <c r="H340" s="8"/>
      <c r="I340" s="8"/>
      <c r="J340" s="8"/>
      <c r="K340" s="8"/>
      <c r="L340" s="8"/>
      <c r="M340" s="8"/>
    </row>
    <row r="341" spans="8:13" ht="13">
      <c r="H341" s="8"/>
      <c r="I341" s="8"/>
      <c r="J341" s="8"/>
      <c r="K341" s="8"/>
      <c r="L341" s="8"/>
      <c r="M341" s="8"/>
    </row>
    <row r="342" spans="8:13" ht="13">
      <c r="H342" s="8"/>
      <c r="I342" s="8"/>
      <c r="J342" s="8"/>
      <c r="K342" s="8"/>
      <c r="L342" s="8"/>
      <c r="M342" s="8"/>
    </row>
    <row r="343" spans="8:13" ht="13">
      <c r="H343" s="8"/>
      <c r="I343" s="8"/>
      <c r="J343" s="8"/>
      <c r="K343" s="8"/>
      <c r="L343" s="8"/>
      <c r="M343" s="8"/>
    </row>
    <row r="344" spans="8:13" ht="13">
      <c r="H344" s="8"/>
      <c r="I344" s="8"/>
      <c r="J344" s="8"/>
      <c r="K344" s="8"/>
      <c r="L344" s="8"/>
      <c r="M344" s="8"/>
    </row>
    <row r="345" spans="8:13" ht="13">
      <c r="H345" s="8"/>
      <c r="I345" s="8"/>
      <c r="J345" s="8"/>
      <c r="K345" s="8"/>
      <c r="L345" s="8"/>
      <c r="M345" s="8"/>
    </row>
    <row r="346" spans="8:13" ht="13">
      <c r="H346" s="8"/>
      <c r="I346" s="8"/>
      <c r="J346" s="8"/>
      <c r="K346" s="8"/>
      <c r="L346" s="8"/>
      <c r="M346" s="8"/>
    </row>
    <row r="347" spans="8:13" ht="13">
      <c r="H347" s="8"/>
      <c r="I347" s="8"/>
      <c r="J347" s="8"/>
      <c r="K347" s="8"/>
      <c r="L347" s="8"/>
      <c r="M347" s="8"/>
    </row>
    <row r="348" spans="8:13" ht="13">
      <c r="H348" s="8"/>
      <c r="I348" s="8"/>
      <c r="J348" s="8"/>
      <c r="K348" s="8"/>
      <c r="L348" s="8"/>
      <c r="M348" s="8"/>
    </row>
    <row r="349" spans="8:13" ht="13">
      <c r="H349" s="8"/>
      <c r="I349" s="8"/>
      <c r="J349" s="8"/>
      <c r="K349" s="8"/>
      <c r="L349" s="8"/>
      <c r="M349" s="8"/>
    </row>
    <row r="350" spans="8:13" ht="13">
      <c r="H350" s="8"/>
      <c r="I350" s="8"/>
      <c r="J350" s="8"/>
      <c r="K350" s="8"/>
      <c r="L350" s="8"/>
      <c r="M350" s="8"/>
    </row>
    <row r="351" spans="8:13" ht="13">
      <c r="H351" s="8"/>
      <c r="I351" s="8"/>
      <c r="J351" s="8"/>
      <c r="K351" s="8"/>
      <c r="L351" s="8"/>
      <c r="M351" s="8"/>
    </row>
    <row r="352" spans="8:13" ht="13">
      <c r="H352" s="8"/>
      <c r="I352" s="8"/>
      <c r="J352" s="8"/>
      <c r="K352" s="8"/>
      <c r="L352" s="8"/>
      <c r="M352" s="8"/>
    </row>
    <row r="353" spans="8:13" ht="13">
      <c r="H353" s="8"/>
      <c r="I353" s="8"/>
      <c r="J353" s="8"/>
      <c r="K353" s="8"/>
      <c r="L353" s="8"/>
      <c r="M353" s="8"/>
    </row>
    <row r="354" spans="8:13" ht="13">
      <c r="H354" s="8"/>
      <c r="I354" s="8"/>
      <c r="J354" s="8"/>
      <c r="K354" s="8"/>
      <c r="L354" s="8"/>
      <c r="M354" s="8"/>
    </row>
    <row r="355" spans="8:13" ht="13">
      <c r="H355" s="8"/>
      <c r="I355" s="8"/>
      <c r="J355" s="8"/>
      <c r="K355" s="8"/>
      <c r="L355" s="8"/>
      <c r="M355" s="8"/>
    </row>
    <row r="356" spans="8:13" ht="13">
      <c r="H356" s="8"/>
      <c r="I356" s="8"/>
      <c r="J356" s="8"/>
      <c r="K356" s="8"/>
      <c r="L356" s="8"/>
      <c r="M356" s="8"/>
    </row>
    <row r="357" spans="8:13" ht="13">
      <c r="H357" s="8"/>
      <c r="I357" s="8"/>
      <c r="J357" s="8"/>
      <c r="K357" s="8"/>
      <c r="L357" s="8"/>
      <c r="M357" s="8"/>
    </row>
    <row r="358" spans="8:13" ht="13">
      <c r="H358" s="8"/>
      <c r="I358" s="8"/>
      <c r="J358" s="8"/>
      <c r="K358" s="8"/>
      <c r="L358" s="8"/>
      <c r="M358" s="8"/>
    </row>
    <row r="359" spans="8:13" ht="13">
      <c r="H359" s="8"/>
      <c r="I359" s="8"/>
      <c r="J359" s="8"/>
      <c r="K359" s="8"/>
      <c r="L359" s="8"/>
      <c r="M359" s="8"/>
    </row>
    <row r="360" spans="8:13" ht="13">
      <c r="H360" s="8"/>
      <c r="I360" s="8"/>
      <c r="J360" s="8"/>
      <c r="K360" s="8"/>
      <c r="L360" s="8"/>
      <c r="M360" s="8"/>
    </row>
    <row r="361" spans="8:13" ht="13">
      <c r="H361" s="8"/>
      <c r="I361" s="8"/>
      <c r="J361" s="8"/>
      <c r="K361" s="8"/>
      <c r="L361" s="8"/>
      <c r="M361" s="8"/>
    </row>
    <row r="362" spans="8:13" ht="13">
      <c r="H362" s="8"/>
      <c r="I362" s="8"/>
      <c r="J362" s="8"/>
      <c r="K362" s="8"/>
      <c r="L362" s="8"/>
      <c r="M362" s="8"/>
    </row>
    <row r="363" spans="8:13" ht="13">
      <c r="H363" s="8"/>
      <c r="I363" s="8"/>
      <c r="J363" s="8"/>
      <c r="K363" s="8"/>
      <c r="L363" s="8"/>
      <c r="M363" s="8"/>
    </row>
    <row r="364" spans="8:13" ht="13">
      <c r="H364" s="8"/>
      <c r="I364" s="8"/>
      <c r="J364" s="8"/>
      <c r="K364" s="8"/>
      <c r="L364" s="8"/>
      <c r="M364" s="8"/>
    </row>
    <row r="365" spans="8:13" ht="13">
      <c r="H365" s="8"/>
      <c r="I365" s="8"/>
      <c r="J365" s="8"/>
      <c r="K365" s="8"/>
      <c r="L365" s="8"/>
      <c r="M365" s="8"/>
    </row>
    <row r="366" spans="8:13" ht="13">
      <c r="H366" s="8"/>
      <c r="I366" s="8"/>
      <c r="J366" s="8"/>
      <c r="K366" s="8"/>
      <c r="L366" s="8"/>
      <c r="M366" s="8"/>
    </row>
    <row r="367" spans="8:13" ht="13">
      <c r="H367" s="8"/>
      <c r="I367" s="8"/>
      <c r="J367" s="8"/>
      <c r="K367" s="8"/>
      <c r="L367" s="8"/>
      <c r="M367" s="8"/>
    </row>
    <row r="368" spans="8:13" ht="13">
      <c r="H368" s="8"/>
      <c r="I368" s="8"/>
      <c r="J368" s="8"/>
      <c r="K368" s="8"/>
      <c r="L368" s="8"/>
      <c r="M368" s="8"/>
    </row>
    <row r="369" spans="8:13" ht="13">
      <c r="H369" s="8"/>
      <c r="I369" s="8"/>
      <c r="J369" s="8"/>
      <c r="K369" s="8"/>
      <c r="L369" s="8"/>
      <c r="M369" s="8"/>
    </row>
    <row r="370" spans="8:13" ht="13">
      <c r="H370" s="8"/>
      <c r="I370" s="8"/>
      <c r="J370" s="8"/>
      <c r="K370" s="8"/>
      <c r="L370" s="8"/>
      <c r="M370" s="8"/>
    </row>
    <row r="371" spans="8:13" ht="13">
      <c r="H371" s="8"/>
      <c r="I371" s="8"/>
      <c r="J371" s="8"/>
      <c r="K371" s="8"/>
      <c r="L371" s="8"/>
      <c r="M371" s="8"/>
    </row>
    <row r="372" spans="8:13" ht="13">
      <c r="H372" s="8"/>
      <c r="I372" s="8"/>
      <c r="J372" s="8"/>
      <c r="K372" s="8"/>
      <c r="L372" s="8"/>
      <c r="M372" s="8"/>
    </row>
    <row r="373" spans="8:13" ht="13">
      <c r="H373" s="8"/>
      <c r="I373" s="8"/>
      <c r="J373" s="8"/>
      <c r="K373" s="8"/>
      <c r="L373" s="8"/>
      <c r="M373" s="8"/>
    </row>
    <row r="374" spans="8:13" ht="13">
      <c r="H374" s="8"/>
      <c r="I374" s="8"/>
      <c r="J374" s="8"/>
      <c r="K374" s="8"/>
      <c r="L374" s="8"/>
      <c r="M374" s="8"/>
    </row>
    <row r="375" spans="8:13" ht="13">
      <c r="H375" s="8"/>
      <c r="I375" s="8"/>
      <c r="J375" s="8"/>
      <c r="K375" s="8"/>
      <c r="L375" s="8"/>
      <c r="M375" s="8"/>
    </row>
    <row r="376" spans="8:13" ht="13">
      <c r="H376" s="8"/>
      <c r="I376" s="8"/>
      <c r="J376" s="8"/>
      <c r="K376" s="8"/>
      <c r="L376" s="8"/>
      <c r="M376" s="8"/>
    </row>
    <row r="377" spans="8:13" ht="13">
      <c r="H377" s="8"/>
      <c r="I377" s="8"/>
      <c r="J377" s="8"/>
      <c r="K377" s="8"/>
      <c r="L377" s="8"/>
      <c r="M377" s="8"/>
    </row>
    <row r="378" spans="8:13" ht="13">
      <c r="H378" s="8"/>
      <c r="I378" s="8"/>
      <c r="J378" s="8"/>
      <c r="K378" s="8"/>
      <c r="L378" s="8"/>
      <c r="M378" s="8"/>
    </row>
    <row r="379" spans="8:13" ht="13">
      <c r="H379" s="8"/>
      <c r="I379" s="8"/>
      <c r="J379" s="8"/>
      <c r="K379" s="8"/>
      <c r="L379" s="8"/>
      <c r="M379" s="8"/>
    </row>
    <row r="380" spans="8:13" ht="13">
      <c r="H380" s="8"/>
      <c r="I380" s="8"/>
      <c r="J380" s="8"/>
      <c r="K380" s="8"/>
      <c r="L380" s="8"/>
      <c r="M380" s="8"/>
    </row>
    <row r="381" spans="8:13" ht="13">
      <c r="H381" s="8"/>
      <c r="I381" s="8"/>
      <c r="J381" s="8"/>
      <c r="K381" s="8"/>
      <c r="L381" s="8"/>
      <c r="M381" s="8"/>
    </row>
    <row r="382" spans="8:13" ht="13">
      <c r="H382" s="8"/>
      <c r="I382" s="8"/>
      <c r="J382" s="8"/>
      <c r="K382" s="8"/>
      <c r="L382" s="8"/>
      <c r="M382" s="8"/>
    </row>
    <row r="383" spans="8:13" ht="13">
      <c r="H383" s="8"/>
      <c r="I383" s="8"/>
      <c r="J383" s="8"/>
      <c r="K383" s="8"/>
      <c r="L383" s="8"/>
      <c r="M383" s="8"/>
    </row>
    <row r="384" spans="8:13" ht="13">
      <c r="H384" s="8"/>
      <c r="I384" s="8"/>
      <c r="J384" s="8"/>
      <c r="K384" s="8"/>
      <c r="L384" s="8"/>
      <c r="M384" s="8"/>
    </row>
    <row r="385" spans="8:13" ht="13">
      <c r="H385" s="8"/>
      <c r="I385" s="8"/>
      <c r="J385" s="8"/>
      <c r="K385" s="8"/>
      <c r="L385" s="8"/>
      <c r="M385" s="8"/>
    </row>
    <row r="386" spans="8:13" ht="13">
      <c r="H386" s="8"/>
      <c r="I386" s="8"/>
      <c r="J386" s="8"/>
      <c r="K386" s="8"/>
      <c r="L386" s="8"/>
      <c r="M386" s="8"/>
    </row>
    <row r="387" spans="8:13" ht="13">
      <c r="H387" s="8"/>
      <c r="I387" s="8"/>
      <c r="J387" s="8"/>
      <c r="K387" s="8"/>
      <c r="L387" s="8"/>
      <c r="M387" s="8"/>
    </row>
    <row r="388" spans="8:13" ht="13">
      <c r="H388" s="8"/>
      <c r="I388" s="8"/>
      <c r="J388" s="8"/>
      <c r="K388" s="8"/>
      <c r="L388" s="8"/>
      <c r="M388" s="8"/>
    </row>
    <row r="389" spans="8:13" ht="13">
      <c r="H389" s="8"/>
      <c r="I389" s="8"/>
      <c r="J389" s="8"/>
      <c r="K389" s="8"/>
      <c r="L389" s="8"/>
      <c r="M389" s="8"/>
    </row>
    <row r="390" spans="8:13" ht="13">
      <c r="H390" s="8"/>
      <c r="I390" s="8"/>
      <c r="J390" s="8"/>
      <c r="K390" s="8"/>
      <c r="L390" s="8"/>
      <c r="M390" s="8"/>
    </row>
    <row r="391" spans="8:13" ht="13">
      <c r="H391" s="8"/>
      <c r="I391" s="8"/>
      <c r="J391" s="8"/>
      <c r="K391" s="8"/>
      <c r="L391" s="8"/>
      <c r="M391" s="8"/>
    </row>
    <row r="392" spans="8:13" ht="13">
      <c r="H392" s="8"/>
      <c r="I392" s="8"/>
      <c r="J392" s="8"/>
      <c r="K392" s="8"/>
      <c r="L392" s="8"/>
      <c r="M392" s="8"/>
    </row>
    <row r="393" spans="8:13" ht="13">
      <c r="H393" s="8"/>
      <c r="I393" s="8"/>
      <c r="J393" s="8"/>
      <c r="K393" s="8"/>
      <c r="L393" s="8"/>
      <c r="M393" s="8"/>
    </row>
    <row r="394" spans="8:13" ht="13">
      <c r="H394" s="8"/>
      <c r="I394" s="8"/>
      <c r="J394" s="8"/>
      <c r="K394" s="8"/>
      <c r="L394" s="8"/>
      <c r="M394" s="8"/>
    </row>
    <row r="395" spans="8:13" ht="13">
      <c r="H395" s="8"/>
      <c r="I395" s="8"/>
      <c r="J395" s="8"/>
      <c r="K395" s="8"/>
      <c r="L395" s="8"/>
      <c r="M395" s="8"/>
    </row>
    <row r="396" spans="8:13" ht="13">
      <c r="H396" s="8"/>
      <c r="I396" s="8"/>
      <c r="J396" s="8"/>
      <c r="K396" s="8"/>
      <c r="L396" s="8"/>
      <c r="M396" s="8"/>
    </row>
    <row r="397" spans="8:13" ht="13">
      <c r="H397" s="8"/>
      <c r="I397" s="8"/>
      <c r="J397" s="8"/>
      <c r="K397" s="8"/>
      <c r="L397" s="8"/>
      <c r="M397" s="8"/>
    </row>
    <row r="398" spans="8:13" ht="13">
      <c r="H398" s="8"/>
      <c r="I398" s="8"/>
      <c r="J398" s="8"/>
      <c r="K398" s="8"/>
      <c r="L398" s="8"/>
      <c r="M398" s="8"/>
    </row>
    <row r="399" spans="8:13" ht="13">
      <c r="H399" s="8"/>
      <c r="I399" s="8"/>
      <c r="J399" s="8"/>
      <c r="K399" s="8"/>
      <c r="L399" s="8"/>
      <c r="M399" s="8"/>
    </row>
    <row r="400" spans="8:13" ht="13">
      <c r="H400" s="8"/>
      <c r="I400" s="8"/>
      <c r="J400" s="8"/>
      <c r="K400" s="8"/>
      <c r="L400" s="8"/>
      <c r="M400" s="8"/>
    </row>
    <row r="401" spans="8:13" ht="13">
      <c r="H401" s="8"/>
      <c r="I401" s="8"/>
      <c r="J401" s="8"/>
      <c r="K401" s="8"/>
      <c r="L401" s="8"/>
      <c r="M401" s="8"/>
    </row>
    <row r="402" spans="8:13" ht="13">
      <c r="H402" s="8"/>
      <c r="I402" s="8"/>
      <c r="J402" s="8"/>
      <c r="K402" s="8"/>
      <c r="L402" s="8"/>
      <c r="M402" s="8"/>
    </row>
    <row r="403" spans="8:13" ht="13">
      <c r="H403" s="8"/>
      <c r="I403" s="8"/>
      <c r="J403" s="8"/>
      <c r="K403" s="8"/>
      <c r="L403" s="8"/>
      <c r="M403" s="8"/>
    </row>
    <row r="404" spans="8:13" ht="13">
      <c r="H404" s="8"/>
      <c r="I404" s="8"/>
      <c r="J404" s="8"/>
      <c r="K404" s="8"/>
      <c r="L404" s="8"/>
      <c r="M404" s="8"/>
    </row>
    <row r="405" spans="8:13" ht="13">
      <c r="H405" s="8"/>
      <c r="I405" s="8"/>
      <c r="J405" s="8"/>
      <c r="K405" s="8"/>
      <c r="L405" s="8"/>
      <c r="M405" s="8"/>
    </row>
    <row r="406" spans="8:13" ht="13">
      <c r="H406" s="8"/>
      <c r="I406" s="8"/>
      <c r="J406" s="8"/>
      <c r="K406" s="8"/>
      <c r="L406" s="8"/>
      <c r="M406" s="8"/>
    </row>
    <row r="407" spans="8:13" ht="13">
      <c r="H407" s="8"/>
      <c r="I407" s="8"/>
      <c r="J407" s="8"/>
      <c r="K407" s="8"/>
      <c r="L407" s="8"/>
      <c r="M407" s="8"/>
    </row>
    <row r="408" spans="8:13" ht="13">
      <c r="H408" s="8"/>
      <c r="I408" s="8"/>
      <c r="J408" s="8"/>
      <c r="K408" s="8"/>
      <c r="L408" s="8"/>
      <c r="M408" s="8"/>
    </row>
    <row r="409" spans="8:13" ht="13">
      <c r="H409" s="8"/>
      <c r="I409" s="8"/>
      <c r="J409" s="8"/>
      <c r="K409" s="8"/>
      <c r="L409" s="8"/>
      <c r="M409" s="8"/>
    </row>
    <row r="410" spans="8:13" ht="13">
      <c r="H410" s="8"/>
      <c r="I410" s="8"/>
      <c r="J410" s="8"/>
      <c r="K410" s="8"/>
      <c r="L410" s="8"/>
      <c r="M410" s="8"/>
    </row>
    <row r="411" spans="8:13" ht="13">
      <c r="H411" s="8"/>
      <c r="I411" s="8"/>
      <c r="J411" s="8"/>
      <c r="K411" s="8"/>
      <c r="L411" s="8"/>
      <c r="M411" s="8"/>
    </row>
    <row r="412" spans="8:13" ht="13">
      <c r="H412" s="8"/>
      <c r="I412" s="8"/>
      <c r="J412" s="8"/>
      <c r="K412" s="8"/>
      <c r="L412" s="8"/>
      <c r="M412" s="8"/>
    </row>
    <row r="413" spans="8:13" ht="13">
      <c r="H413" s="8"/>
      <c r="I413" s="8"/>
      <c r="J413" s="8"/>
      <c r="K413" s="8"/>
      <c r="L413" s="8"/>
      <c r="M413" s="8"/>
    </row>
    <row r="414" spans="8:13" ht="13">
      <c r="H414" s="8"/>
      <c r="I414" s="8"/>
      <c r="J414" s="8"/>
      <c r="K414" s="8"/>
      <c r="L414" s="8"/>
      <c r="M414" s="8"/>
    </row>
    <row r="415" spans="8:13" ht="13">
      <c r="H415" s="8"/>
      <c r="I415" s="8"/>
      <c r="J415" s="8"/>
      <c r="K415" s="8"/>
      <c r="L415" s="8"/>
      <c r="M415" s="8"/>
    </row>
    <row r="416" spans="8:13" ht="13">
      <c r="H416" s="8"/>
      <c r="I416" s="8"/>
      <c r="J416" s="8"/>
      <c r="K416" s="8"/>
      <c r="L416" s="8"/>
      <c r="M416" s="8"/>
    </row>
    <row r="417" spans="8:13" ht="13">
      <c r="H417" s="8"/>
      <c r="I417" s="8"/>
      <c r="J417" s="8"/>
      <c r="K417" s="8"/>
      <c r="L417" s="8"/>
      <c r="M417" s="8"/>
    </row>
    <row r="418" spans="8:13" ht="13">
      <c r="H418" s="8"/>
      <c r="I418" s="8"/>
      <c r="J418" s="8"/>
      <c r="K418" s="8"/>
      <c r="L418" s="8"/>
      <c r="M418" s="8"/>
    </row>
    <row r="419" spans="8:13" ht="13">
      <c r="H419" s="8"/>
      <c r="I419" s="8"/>
      <c r="J419" s="8"/>
      <c r="K419" s="8"/>
      <c r="L419" s="8"/>
      <c r="M419" s="8"/>
    </row>
    <row r="420" spans="8:13" ht="13">
      <c r="H420" s="8"/>
      <c r="I420" s="8"/>
      <c r="J420" s="8"/>
      <c r="K420" s="8"/>
      <c r="L420" s="8"/>
      <c r="M420" s="8"/>
    </row>
    <row r="421" spans="8:13" ht="13">
      <c r="H421" s="8"/>
      <c r="I421" s="8"/>
      <c r="J421" s="8"/>
      <c r="K421" s="8"/>
      <c r="L421" s="8"/>
      <c r="M421" s="8"/>
    </row>
    <row r="422" spans="8:13" ht="13">
      <c r="H422" s="8"/>
      <c r="I422" s="8"/>
      <c r="J422" s="8"/>
      <c r="K422" s="8"/>
      <c r="L422" s="8"/>
      <c r="M422" s="8"/>
    </row>
    <row r="423" spans="8:13" ht="13">
      <c r="H423" s="8"/>
      <c r="I423" s="8"/>
      <c r="J423" s="8"/>
      <c r="K423" s="8"/>
      <c r="L423" s="8"/>
      <c r="M423" s="8"/>
    </row>
    <row r="424" spans="8:13" ht="13">
      <c r="H424" s="8"/>
      <c r="I424" s="8"/>
      <c r="J424" s="8"/>
      <c r="K424" s="8"/>
      <c r="L424" s="8"/>
      <c r="M424" s="8"/>
    </row>
    <row r="425" spans="8:13" ht="13">
      <c r="H425" s="8"/>
      <c r="I425" s="8"/>
      <c r="J425" s="8"/>
      <c r="K425" s="8"/>
      <c r="L425" s="8"/>
      <c r="M425" s="8"/>
    </row>
    <row r="426" spans="8:13" ht="13">
      <c r="H426" s="8"/>
      <c r="I426" s="8"/>
      <c r="J426" s="8"/>
      <c r="K426" s="8"/>
      <c r="L426" s="8"/>
      <c r="M426" s="8"/>
    </row>
    <row r="427" spans="8:13" ht="13">
      <c r="H427" s="8"/>
      <c r="I427" s="8"/>
      <c r="J427" s="8"/>
      <c r="K427" s="8"/>
      <c r="L427" s="8"/>
      <c r="M427" s="8"/>
    </row>
    <row r="428" spans="8:13" ht="13">
      <c r="H428" s="8"/>
      <c r="I428" s="8"/>
      <c r="J428" s="8"/>
      <c r="K428" s="8"/>
      <c r="L428" s="8"/>
      <c r="M428" s="8"/>
    </row>
    <row r="429" spans="8:13" ht="13">
      <c r="H429" s="8"/>
      <c r="I429" s="8"/>
      <c r="J429" s="8"/>
      <c r="K429" s="8"/>
      <c r="L429" s="8"/>
      <c r="M429" s="8"/>
    </row>
    <row r="430" spans="8:13" ht="13">
      <c r="H430" s="8"/>
      <c r="I430" s="8"/>
      <c r="J430" s="8"/>
      <c r="K430" s="8"/>
      <c r="L430" s="8"/>
      <c r="M430" s="8"/>
    </row>
    <row r="431" spans="8:13" ht="13">
      <c r="H431" s="8"/>
      <c r="I431" s="8"/>
      <c r="J431" s="8"/>
      <c r="K431" s="8"/>
      <c r="L431" s="8"/>
      <c r="M431" s="8"/>
    </row>
    <row r="432" spans="8:13" ht="13">
      <c r="H432" s="8"/>
      <c r="I432" s="8"/>
      <c r="J432" s="8"/>
      <c r="K432" s="8"/>
      <c r="L432" s="8"/>
      <c r="M432" s="8"/>
    </row>
    <row r="433" spans="8:13" ht="13">
      <c r="H433" s="8"/>
      <c r="I433" s="8"/>
      <c r="J433" s="8"/>
      <c r="K433" s="8"/>
      <c r="L433" s="8"/>
      <c r="M433" s="8"/>
    </row>
    <row r="434" spans="8:13" ht="13">
      <c r="H434" s="8"/>
      <c r="I434" s="8"/>
      <c r="J434" s="8"/>
      <c r="K434" s="8"/>
      <c r="L434" s="8"/>
      <c r="M434" s="8"/>
    </row>
    <row r="435" spans="8:13" ht="13">
      <c r="H435" s="8"/>
      <c r="I435" s="8"/>
      <c r="J435" s="8"/>
      <c r="K435" s="8"/>
      <c r="L435" s="8"/>
      <c r="M435" s="8"/>
    </row>
    <row r="436" spans="8:13" ht="13">
      <c r="H436" s="8"/>
      <c r="I436" s="8"/>
      <c r="J436" s="8"/>
      <c r="K436" s="8"/>
      <c r="L436" s="8"/>
      <c r="M436" s="8"/>
    </row>
    <row r="437" spans="8:13" ht="13">
      <c r="H437" s="8"/>
      <c r="I437" s="8"/>
      <c r="J437" s="8"/>
      <c r="K437" s="8"/>
      <c r="L437" s="8"/>
      <c r="M437" s="8"/>
    </row>
    <row r="438" spans="8:13" ht="13">
      <c r="H438" s="8"/>
      <c r="I438" s="8"/>
      <c r="J438" s="8"/>
      <c r="K438" s="8"/>
      <c r="L438" s="8"/>
      <c r="M438" s="8"/>
    </row>
    <row r="439" spans="8:13" ht="13">
      <c r="H439" s="8"/>
      <c r="I439" s="8"/>
      <c r="J439" s="8"/>
      <c r="K439" s="8"/>
      <c r="L439" s="8"/>
      <c r="M439" s="8"/>
    </row>
    <row r="440" spans="8:13" ht="13">
      <c r="H440" s="8"/>
      <c r="I440" s="8"/>
      <c r="J440" s="8"/>
      <c r="K440" s="8"/>
      <c r="L440" s="8"/>
      <c r="M440" s="8"/>
    </row>
    <row r="441" spans="8:13" ht="13">
      <c r="H441" s="8"/>
      <c r="I441" s="8"/>
      <c r="J441" s="8"/>
      <c r="K441" s="8"/>
      <c r="L441" s="8"/>
      <c r="M441" s="8"/>
    </row>
    <row r="442" spans="8:13" ht="13">
      <c r="H442" s="8"/>
      <c r="I442" s="8"/>
      <c r="J442" s="8"/>
      <c r="K442" s="8"/>
      <c r="L442" s="8"/>
      <c r="M442" s="8"/>
    </row>
    <row r="443" spans="8:13" ht="13">
      <c r="H443" s="8"/>
      <c r="I443" s="8"/>
      <c r="J443" s="8"/>
      <c r="K443" s="8"/>
      <c r="L443" s="8"/>
      <c r="M443" s="8"/>
    </row>
    <row r="444" spans="8:13" ht="13">
      <c r="H444" s="8"/>
      <c r="I444" s="8"/>
      <c r="J444" s="8"/>
      <c r="K444" s="8"/>
      <c r="L444" s="8"/>
      <c r="M444" s="8"/>
    </row>
    <row r="445" spans="8:13" ht="13">
      <c r="H445" s="8"/>
      <c r="I445" s="8"/>
      <c r="J445" s="8"/>
      <c r="K445" s="8"/>
      <c r="L445" s="8"/>
      <c r="M445" s="8"/>
    </row>
    <row r="446" spans="8:13" ht="13">
      <c r="H446" s="8"/>
      <c r="I446" s="8"/>
      <c r="J446" s="8"/>
      <c r="K446" s="8"/>
      <c r="L446" s="8"/>
      <c r="M446" s="8"/>
    </row>
    <row r="447" spans="8:13" ht="13">
      <c r="H447" s="8"/>
      <c r="I447" s="8"/>
      <c r="J447" s="8"/>
      <c r="K447" s="8"/>
      <c r="L447" s="8"/>
      <c r="M447" s="8"/>
    </row>
    <row r="448" spans="8:13" ht="13">
      <c r="H448" s="8"/>
      <c r="I448" s="8"/>
      <c r="J448" s="8"/>
      <c r="K448" s="8"/>
      <c r="L448" s="8"/>
      <c r="M448" s="8"/>
    </row>
    <row r="449" spans="8:13" ht="13">
      <c r="H449" s="8"/>
      <c r="I449" s="8"/>
      <c r="J449" s="8"/>
      <c r="K449" s="8"/>
      <c r="L449" s="8"/>
      <c r="M449" s="8"/>
    </row>
    <row r="450" spans="8:13" ht="13">
      <c r="H450" s="8"/>
      <c r="I450" s="8"/>
      <c r="J450" s="8"/>
      <c r="K450" s="8"/>
      <c r="L450" s="8"/>
      <c r="M450" s="8"/>
    </row>
    <row r="451" spans="8:13" ht="13">
      <c r="H451" s="8"/>
      <c r="I451" s="8"/>
      <c r="J451" s="8"/>
      <c r="K451" s="8"/>
      <c r="L451" s="8"/>
      <c r="M451" s="8"/>
    </row>
    <row r="452" spans="8:13" ht="13">
      <c r="H452" s="8"/>
      <c r="I452" s="8"/>
      <c r="J452" s="8"/>
      <c r="K452" s="8"/>
      <c r="L452" s="8"/>
      <c r="M452" s="8"/>
    </row>
    <row r="453" spans="8:13" ht="13">
      <c r="H453" s="8"/>
      <c r="I453" s="8"/>
      <c r="J453" s="8"/>
      <c r="K453" s="8"/>
      <c r="L453" s="8"/>
      <c r="M453" s="8"/>
    </row>
    <row r="454" spans="8:13" ht="13">
      <c r="H454" s="8"/>
      <c r="I454" s="8"/>
      <c r="J454" s="8"/>
      <c r="K454" s="8"/>
      <c r="L454" s="8"/>
      <c r="M454" s="8"/>
    </row>
    <row r="455" spans="8:13" ht="13">
      <c r="H455" s="8"/>
      <c r="I455" s="8"/>
      <c r="J455" s="8"/>
      <c r="K455" s="8"/>
      <c r="L455" s="8"/>
      <c r="M455" s="8"/>
    </row>
    <row r="456" spans="8:13" ht="13">
      <c r="H456" s="8"/>
      <c r="I456" s="8"/>
      <c r="J456" s="8"/>
      <c r="K456" s="8"/>
      <c r="L456" s="8"/>
      <c r="M456" s="8"/>
    </row>
    <row r="457" spans="8:13" ht="13">
      <c r="H457" s="8"/>
      <c r="I457" s="8"/>
      <c r="J457" s="8"/>
      <c r="K457" s="8"/>
      <c r="L457" s="8"/>
      <c r="M457" s="8"/>
    </row>
    <row r="458" spans="8:13" ht="13">
      <c r="H458" s="8"/>
      <c r="I458" s="8"/>
      <c r="J458" s="8"/>
      <c r="K458" s="8"/>
      <c r="L458" s="8"/>
      <c r="M458" s="8"/>
    </row>
    <row r="459" spans="8:13" ht="13">
      <c r="H459" s="8"/>
      <c r="I459" s="8"/>
      <c r="J459" s="8"/>
      <c r="K459" s="8"/>
      <c r="L459" s="8"/>
      <c r="M459" s="8"/>
    </row>
    <row r="460" spans="8:13" ht="13">
      <c r="H460" s="8"/>
      <c r="I460" s="8"/>
      <c r="J460" s="8"/>
      <c r="K460" s="8"/>
      <c r="L460" s="8"/>
      <c r="M460" s="8"/>
    </row>
    <row r="461" spans="8:13" ht="13">
      <c r="H461" s="8"/>
      <c r="I461" s="8"/>
      <c r="J461" s="8"/>
      <c r="K461" s="8"/>
      <c r="L461" s="8"/>
      <c r="M461" s="8"/>
    </row>
    <row r="462" spans="8:13" ht="13">
      <c r="H462" s="8"/>
      <c r="I462" s="8"/>
      <c r="J462" s="8"/>
      <c r="K462" s="8"/>
      <c r="L462" s="8"/>
      <c r="M462" s="8"/>
    </row>
    <row r="463" spans="8:13" ht="13">
      <c r="H463" s="8"/>
      <c r="I463" s="8"/>
      <c r="J463" s="8"/>
      <c r="K463" s="8"/>
      <c r="L463" s="8"/>
      <c r="M463" s="8"/>
    </row>
    <row r="464" spans="8:13" ht="13">
      <c r="H464" s="8"/>
      <c r="I464" s="8"/>
      <c r="J464" s="8"/>
      <c r="K464" s="8"/>
      <c r="L464" s="8"/>
      <c r="M464" s="8"/>
    </row>
    <row r="465" spans="8:13" ht="13">
      <c r="H465" s="8"/>
      <c r="I465" s="8"/>
      <c r="J465" s="8"/>
      <c r="K465" s="8"/>
      <c r="L465" s="8"/>
      <c r="M465" s="8"/>
    </row>
    <row r="466" spans="8:13" ht="13">
      <c r="H466" s="8"/>
      <c r="I466" s="8"/>
      <c r="J466" s="8"/>
      <c r="K466" s="8"/>
      <c r="L466" s="8"/>
      <c r="M466" s="8"/>
    </row>
    <row r="467" spans="8:13" ht="13">
      <c r="H467" s="8"/>
      <c r="I467" s="8"/>
      <c r="J467" s="8"/>
      <c r="K467" s="8"/>
      <c r="L467" s="8"/>
      <c r="M467" s="8"/>
    </row>
    <row r="468" spans="8:13" ht="13">
      <c r="H468" s="8"/>
      <c r="I468" s="8"/>
      <c r="J468" s="8"/>
      <c r="K468" s="8"/>
      <c r="L468" s="8"/>
      <c r="M468" s="8"/>
    </row>
    <row r="469" spans="8:13" ht="13">
      <c r="H469" s="8"/>
      <c r="I469" s="8"/>
      <c r="J469" s="8"/>
      <c r="K469" s="8"/>
      <c r="L469" s="8"/>
      <c r="M469" s="8"/>
    </row>
    <row r="470" spans="8:13" ht="13">
      <c r="H470" s="8"/>
      <c r="I470" s="8"/>
      <c r="J470" s="8"/>
      <c r="K470" s="8"/>
      <c r="L470" s="8"/>
      <c r="M470" s="8"/>
    </row>
    <row r="471" spans="8:13" ht="13">
      <c r="H471" s="8"/>
      <c r="I471" s="8"/>
      <c r="J471" s="8"/>
      <c r="K471" s="8"/>
      <c r="L471" s="8"/>
      <c r="M471" s="8"/>
    </row>
    <row r="472" spans="8:13" ht="13">
      <c r="H472" s="8"/>
      <c r="I472" s="8"/>
      <c r="J472" s="8"/>
      <c r="K472" s="8"/>
      <c r="L472" s="8"/>
      <c r="M472" s="8"/>
    </row>
    <row r="473" spans="8:13" ht="13">
      <c r="H473" s="8"/>
      <c r="I473" s="8"/>
      <c r="J473" s="8"/>
      <c r="K473" s="8"/>
      <c r="L473" s="8"/>
      <c r="M473" s="8"/>
    </row>
    <row r="474" spans="8:13" ht="13">
      <c r="H474" s="8"/>
      <c r="I474" s="8"/>
      <c r="J474" s="8"/>
      <c r="K474" s="8"/>
      <c r="L474" s="8"/>
      <c r="M474" s="8"/>
    </row>
    <row r="475" spans="8:13" ht="13">
      <c r="H475" s="8"/>
      <c r="I475" s="8"/>
      <c r="J475" s="8"/>
      <c r="K475" s="8"/>
      <c r="L475" s="8"/>
      <c r="M475" s="8"/>
    </row>
    <row r="476" spans="8:13" ht="13">
      <c r="H476" s="8"/>
      <c r="I476" s="8"/>
      <c r="J476" s="8"/>
      <c r="K476" s="8"/>
      <c r="L476" s="8"/>
      <c r="M476" s="8"/>
    </row>
    <row r="477" spans="8:13" ht="13">
      <c r="H477" s="8"/>
      <c r="I477" s="8"/>
      <c r="J477" s="8"/>
      <c r="K477" s="8"/>
      <c r="L477" s="8"/>
      <c r="M477" s="8"/>
    </row>
    <row r="478" spans="8:13" ht="13">
      <c r="H478" s="8"/>
      <c r="I478" s="8"/>
      <c r="J478" s="8"/>
      <c r="K478" s="8"/>
      <c r="L478" s="8"/>
      <c r="M478" s="8"/>
    </row>
    <row r="479" spans="8:13" ht="13">
      <c r="H479" s="8"/>
      <c r="I479" s="8"/>
      <c r="J479" s="8"/>
      <c r="K479" s="8"/>
      <c r="L479" s="8"/>
      <c r="M479" s="8"/>
    </row>
    <row r="480" spans="8:13" ht="13">
      <c r="H480" s="8"/>
      <c r="I480" s="8"/>
      <c r="J480" s="8"/>
      <c r="K480" s="8"/>
      <c r="L480" s="8"/>
      <c r="M480" s="8"/>
    </row>
    <row r="481" spans="8:13" ht="13">
      <c r="H481" s="8"/>
      <c r="I481" s="8"/>
      <c r="J481" s="8"/>
      <c r="K481" s="8"/>
      <c r="L481" s="8"/>
      <c r="M481" s="8"/>
    </row>
    <row r="482" spans="8:13" ht="13">
      <c r="H482" s="8"/>
      <c r="I482" s="8"/>
      <c r="J482" s="8"/>
      <c r="K482" s="8"/>
      <c r="L482" s="8"/>
      <c r="M482" s="8"/>
    </row>
    <row r="483" spans="8:13" ht="13">
      <c r="H483" s="8"/>
      <c r="I483" s="8"/>
      <c r="J483" s="8"/>
      <c r="K483" s="8"/>
      <c r="L483" s="8"/>
      <c r="M483" s="8"/>
    </row>
    <row r="484" spans="8:13" ht="13">
      <c r="H484" s="8"/>
      <c r="I484" s="8"/>
      <c r="J484" s="8"/>
      <c r="K484" s="8"/>
      <c r="L484" s="8"/>
      <c r="M484" s="8"/>
    </row>
    <row r="485" spans="8:13" ht="13">
      <c r="H485" s="8"/>
      <c r="I485" s="8"/>
      <c r="J485" s="8"/>
      <c r="K485" s="8"/>
      <c r="L485" s="8"/>
      <c r="M485" s="8"/>
    </row>
    <row r="486" spans="8:13" ht="13">
      <c r="H486" s="8"/>
      <c r="I486" s="8"/>
      <c r="J486" s="8"/>
      <c r="K486" s="8"/>
      <c r="L486" s="8"/>
      <c r="M486" s="8"/>
    </row>
    <row r="487" spans="8:13" ht="13">
      <c r="H487" s="8"/>
      <c r="I487" s="8"/>
      <c r="J487" s="8"/>
      <c r="K487" s="8"/>
      <c r="L487" s="8"/>
      <c r="M487" s="8"/>
    </row>
    <row r="488" spans="8:13" ht="13">
      <c r="H488" s="8"/>
      <c r="I488" s="8"/>
      <c r="J488" s="8"/>
      <c r="K488" s="8"/>
      <c r="L488" s="8"/>
      <c r="M488" s="8"/>
    </row>
    <row r="489" spans="8:13" ht="13">
      <c r="H489" s="8"/>
      <c r="I489" s="8"/>
      <c r="J489" s="8"/>
      <c r="K489" s="8"/>
      <c r="L489" s="8"/>
      <c r="M489" s="8"/>
    </row>
    <row r="490" spans="8:13" ht="13">
      <c r="H490" s="8"/>
      <c r="I490" s="8"/>
      <c r="J490" s="8"/>
      <c r="K490" s="8"/>
      <c r="L490" s="8"/>
      <c r="M490" s="8"/>
    </row>
    <row r="491" spans="8:13" ht="13">
      <c r="H491" s="8"/>
      <c r="I491" s="8"/>
      <c r="J491" s="8"/>
      <c r="K491" s="8"/>
      <c r="L491" s="8"/>
      <c r="M491" s="8"/>
    </row>
    <row r="492" spans="8:13" ht="13">
      <c r="H492" s="8"/>
      <c r="I492" s="8"/>
      <c r="J492" s="8"/>
      <c r="K492" s="8"/>
      <c r="L492" s="8"/>
      <c r="M492" s="8"/>
    </row>
    <row r="493" spans="8:13" ht="13">
      <c r="H493" s="8"/>
      <c r="I493" s="8"/>
      <c r="J493" s="8"/>
      <c r="K493" s="8"/>
      <c r="L493" s="8"/>
      <c r="M493" s="8"/>
    </row>
    <row r="494" spans="8:13" ht="13">
      <c r="H494" s="8"/>
      <c r="I494" s="8"/>
      <c r="J494" s="8"/>
      <c r="K494" s="8"/>
      <c r="L494" s="8"/>
      <c r="M494" s="8"/>
    </row>
    <row r="495" spans="8:13" ht="13">
      <c r="H495" s="8"/>
      <c r="I495" s="8"/>
      <c r="J495" s="8"/>
      <c r="K495" s="8"/>
      <c r="L495" s="8"/>
      <c r="M495" s="8"/>
    </row>
    <row r="496" spans="8:13" ht="13">
      <c r="H496" s="8"/>
      <c r="I496" s="8"/>
      <c r="J496" s="8"/>
      <c r="K496" s="8"/>
      <c r="L496" s="8"/>
      <c r="M496" s="8"/>
    </row>
    <row r="497" spans="8:13" ht="13">
      <c r="H497" s="8"/>
      <c r="I497" s="8"/>
      <c r="J497" s="8"/>
      <c r="K497" s="8"/>
      <c r="L497" s="8"/>
      <c r="M497" s="8"/>
    </row>
    <row r="498" spans="8:13" ht="13">
      <c r="H498" s="8"/>
      <c r="I498" s="8"/>
      <c r="J498" s="8"/>
      <c r="K498" s="8"/>
      <c r="L498" s="8"/>
      <c r="M498" s="8"/>
    </row>
    <row r="499" spans="8:13" ht="13">
      <c r="H499" s="8"/>
      <c r="I499" s="8"/>
      <c r="J499" s="8"/>
      <c r="K499" s="8"/>
      <c r="L499" s="8"/>
      <c r="M499" s="8"/>
    </row>
    <row r="500" spans="8:13" ht="13">
      <c r="H500" s="8"/>
      <c r="I500" s="8"/>
      <c r="J500" s="8"/>
      <c r="K500" s="8"/>
      <c r="L500" s="8"/>
      <c r="M500" s="8"/>
    </row>
    <row r="501" spans="8:13" ht="13">
      <c r="H501" s="8"/>
      <c r="I501" s="8"/>
      <c r="J501" s="8"/>
      <c r="K501" s="8"/>
      <c r="L501" s="8"/>
      <c r="M501" s="8"/>
    </row>
    <row r="502" spans="8:13" ht="13">
      <c r="H502" s="8"/>
      <c r="I502" s="8"/>
      <c r="J502" s="8"/>
      <c r="K502" s="8"/>
      <c r="L502" s="8"/>
      <c r="M502" s="8"/>
    </row>
    <row r="503" spans="8:13" ht="13">
      <c r="H503" s="8"/>
      <c r="I503" s="8"/>
      <c r="J503" s="8"/>
      <c r="K503" s="8"/>
      <c r="L503" s="8"/>
      <c r="M503" s="8"/>
    </row>
    <row r="504" spans="8:13" ht="13">
      <c r="H504" s="8"/>
      <c r="I504" s="8"/>
      <c r="J504" s="8"/>
      <c r="K504" s="8"/>
      <c r="L504" s="8"/>
      <c r="M504" s="8"/>
    </row>
    <row r="505" spans="8:13" ht="13">
      <c r="H505" s="8"/>
      <c r="I505" s="8"/>
      <c r="J505" s="8"/>
      <c r="K505" s="8"/>
      <c r="L505" s="8"/>
      <c r="M505" s="8"/>
    </row>
    <row r="506" spans="8:13" ht="13">
      <c r="H506" s="8"/>
      <c r="I506" s="8"/>
      <c r="J506" s="8"/>
      <c r="K506" s="8"/>
      <c r="L506" s="8"/>
      <c r="M506" s="8"/>
    </row>
    <row r="507" spans="8:13" ht="13">
      <c r="H507" s="8"/>
      <c r="I507" s="8"/>
      <c r="J507" s="8"/>
      <c r="K507" s="8"/>
      <c r="L507" s="8"/>
      <c r="M507" s="8"/>
    </row>
    <row r="508" spans="8:13" ht="13">
      <c r="H508" s="8"/>
      <c r="I508" s="8"/>
      <c r="J508" s="8"/>
      <c r="K508" s="8"/>
      <c r="L508" s="8"/>
      <c r="M508" s="8"/>
    </row>
    <row r="509" spans="8:13" ht="13">
      <c r="H509" s="8"/>
      <c r="I509" s="8"/>
      <c r="J509" s="8"/>
      <c r="K509" s="8"/>
      <c r="L509" s="8"/>
      <c r="M509" s="8"/>
    </row>
    <row r="510" spans="8:13" ht="13">
      <c r="H510" s="8"/>
      <c r="I510" s="8"/>
      <c r="J510" s="8"/>
      <c r="K510" s="8"/>
      <c r="L510" s="8"/>
      <c r="M510" s="8"/>
    </row>
    <row r="511" spans="8:13" ht="13">
      <c r="H511" s="8"/>
      <c r="I511" s="8"/>
      <c r="J511" s="8"/>
      <c r="K511" s="8"/>
      <c r="L511" s="8"/>
      <c r="M511" s="8"/>
    </row>
    <row r="512" spans="8:13" ht="13">
      <c r="H512" s="8"/>
      <c r="I512" s="8"/>
      <c r="J512" s="8"/>
      <c r="K512" s="8"/>
      <c r="L512" s="8"/>
      <c r="M512" s="8"/>
    </row>
    <row r="513" spans="8:13" ht="13">
      <c r="H513" s="8"/>
      <c r="I513" s="8"/>
      <c r="J513" s="8"/>
      <c r="K513" s="8"/>
      <c r="L513" s="8"/>
      <c r="M513" s="8"/>
    </row>
    <row r="514" spans="8:13" ht="13">
      <c r="H514" s="8"/>
      <c r="I514" s="8"/>
      <c r="J514" s="8"/>
      <c r="K514" s="8"/>
      <c r="L514" s="8"/>
      <c r="M514" s="8"/>
    </row>
    <row r="515" spans="8:13" ht="13">
      <c r="H515" s="8"/>
      <c r="I515" s="8"/>
      <c r="J515" s="8"/>
      <c r="K515" s="8"/>
      <c r="L515" s="8"/>
      <c r="M515" s="8"/>
    </row>
    <row r="516" spans="8:13" ht="13">
      <c r="H516" s="8"/>
      <c r="I516" s="8"/>
      <c r="J516" s="8"/>
      <c r="K516" s="8"/>
      <c r="L516" s="8"/>
      <c r="M516" s="8"/>
    </row>
    <row r="517" spans="8:13" ht="13">
      <c r="H517" s="8"/>
      <c r="I517" s="8"/>
      <c r="J517" s="8"/>
      <c r="K517" s="8"/>
      <c r="L517" s="8"/>
      <c r="M517" s="8"/>
    </row>
    <row r="518" spans="8:13" ht="13">
      <c r="H518" s="8"/>
      <c r="I518" s="8"/>
      <c r="J518" s="8"/>
      <c r="K518" s="8"/>
      <c r="L518" s="8"/>
      <c r="M518" s="8"/>
    </row>
    <row r="519" spans="8:13" ht="13">
      <c r="H519" s="8"/>
      <c r="I519" s="8"/>
      <c r="J519" s="8"/>
      <c r="K519" s="8"/>
      <c r="L519" s="8"/>
      <c r="M519" s="8"/>
    </row>
    <row r="520" spans="8:13" ht="13">
      <c r="H520" s="8"/>
      <c r="I520" s="8"/>
      <c r="J520" s="8"/>
      <c r="K520" s="8"/>
      <c r="L520" s="8"/>
      <c r="M520" s="8"/>
    </row>
    <row r="521" spans="8:13" ht="13">
      <c r="H521" s="8"/>
      <c r="I521" s="8"/>
      <c r="J521" s="8"/>
      <c r="K521" s="8"/>
      <c r="L521" s="8"/>
      <c r="M521" s="8"/>
    </row>
    <row r="522" spans="8:13" ht="13">
      <c r="H522" s="8"/>
      <c r="I522" s="8"/>
      <c r="J522" s="8"/>
      <c r="K522" s="8"/>
      <c r="L522" s="8"/>
      <c r="M522" s="8"/>
    </row>
    <row r="523" spans="8:13" ht="13">
      <c r="H523" s="8"/>
      <c r="I523" s="8"/>
      <c r="J523" s="8"/>
      <c r="K523" s="8"/>
      <c r="L523" s="8"/>
      <c r="M523" s="8"/>
    </row>
    <row r="524" spans="8:13" ht="13">
      <c r="H524" s="8"/>
      <c r="I524" s="8"/>
      <c r="J524" s="8"/>
      <c r="K524" s="8"/>
      <c r="L524" s="8"/>
      <c r="M524" s="8"/>
    </row>
    <row r="525" spans="8:13" ht="13">
      <c r="H525" s="8"/>
      <c r="I525" s="8"/>
      <c r="J525" s="8"/>
      <c r="K525" s="8"/>
      <c r="L525" s="8"/>
      <c r="M525" s="8"/>
    </row>
    <row r="526" spans="8:13" ht="13">
      <c r="H526" s="8"/>
      <c r="I526" s="8"/>
      <c r="J526" s="8"/>
      <c r="K526" s="8"/>
      <c r="L526" s="8"/>
      <c r="M526" s="8"/>
    </row>
    <row r="527" spans="8:13" ht="13">
      <c r="H527" s="8"/>
      <c r="I527" s="8"/>
      <c r="J527" s="8"/>
      <c r="K527" s="8"/>
      <c r="L527" s="8"/>
      <c r="M527" s="8"/>
    </row>
    <row r="528" spans="8:13" ht="13">
      <c r="H528" s="8"/>
      <c r="I528" s="8"/>
      <c r="J528" s="8"/>
      <c r="K528" s="8"/>
      <c r="L528" s="8"/>
      <c r="M528" s="8"/>
    </row>
    <row r="529" spans="8:13" ht="13">
      <c r="H529" s="8"/>
      <c r="I529" s="8"/>
      <c r="J529" s="8"/>
      <c r="K529" s="8"/>
      <c r="L529" s="8"/>
      <c r="M529" s="8"/>
    </row>
    <row r="530" spans="8:13" ht="13">
      <c r="H530" s="8"/>
      <c r="I530" s="8"/>
      <c r="J530" s="8"/>
      <c r="K530" s="8"/>
      <c r="L530" s="8"/>
      <c r="M530" s="8"/>
    </row>
    <row r="531" spans="8:13" ht="13">
      <c r="H531" s="8"/>
      <c r="I531" s="8"/>
      <c r="J531" s="8"/>
      <c r="K531" s="8"/>
      <c r="L531" s="8"/>
      <c r="M531" s="8"/>
    </row>
    <row r="532" spans="8:13" ht="13">
      <c r="H532" s="8"/>
      <c r="I532" s="8"/>
      <c r="J532" s="8"/>
      <c r="K532" s="8"/>
      <c r="L532" s="8"/>
      <c r="M532" s="8"/>
    </row>
    <row r="533" spans="8:13" ht="13">
      <c r="H533" s="8"/>
      <c r="I533" s="8"/>
      <c r="J533" s="8"/>
      <c r="K533" s="8"/>
      <c r="L533" s="8"/>
      <c r="M533" s="8"/>
    </row>
    <row r="534" spans="8:13" ht="13">
      <c r="H534" s="8"/>
      <c r="I534" s="8"/>
      <c r="J534" s="8"/>
      <c r="K534" s="8"/>
      <c r="L534" s="8"/>
      <c r="M534" s="8"/>
    </row>
    <row r="535" spans="8:13" ht="13">
      <c r="H535" s="8"/>
      <c r="I535" s="8"/>
      <c r="J535" s="8"/>
      <c r="K535" s="8"/>
      <c r="L535" s="8"/>
      <c r="M535" s="8"/>
    </row>
    <row r="536" spans="8:13" ht="13">
      <c r="H536" s="8"/>
      <c r="I536" s="8"/>
      <c r="J536" s="8"/>
      <c r="K536" s="8"/>
      <c r="L536" s="8"/>
      <c r="M536" s="8"/>
    </row>
    <row r="537" spans="8:13" ht="13">
      <c r="H537" s="8"/>
      <c r="I537" s="8"/>
      <c r="J537" s="8"/>
      <c r="K537" s="8"/>
      <c r="L537" s="8"/>
      <c r="M537" s="8"/>
    </row>
    <row r="538" spans="8:13" ht="13">
      <c r="H538" s="8"/>
      <c r="I538" s="8"/>
      <c r="J538" s="8"/>
      <c r="K538" s="8"/>
      <c r="L538" s="8"/>
      <c r="M538" s="8"/>
    </row>
    <row r="539" spans="8:13" ht="13">
      <c r="H539" s="8"/>
      <c r="I539" s="8"/>
      <c r="J539" s="8"/>
      <c r="K539" s="8"/>
      <c r="L539" s="8"/>
      <c r="M539" s="8"/>
    </row>
    <row r="540" spans="8:13" ht="13">
      <c r="H540" s="8"/>
      <c r="I540" s="8"/>
      <c r="J540" s="8"/>
      <c r="K540" s="8"/>
      <c r="L540" s="8"/>
      <c r="M540" s="8"/>
    </row>
    <row r="541" spans="8:13" ht="13">
      <c r="H541" s="8"/>
      <c r="I541" s="8"/>
      <c r="J541" s="8"/>
      <c r="K541" s="8"/>
      <c r="L541" s="8"/>
      <c r="M541" s="8"/>
    </row>
    <row r="542" spans="8:13" ht="13">
      <c r="H542" s="8"/>
      <c r="I542" s="8"/>
      <c r="J542" s="8"/>
      <c r="K542" s="8"/>
      <c r="L542" s="8"/>
      <c r="M542" s="8"/>
    </row>
    <row r="543" spans="8:13" ht="13">
      <c r="H543" s="8"/>
      <c r="I543" s="8"/>
      <c r="J543" s="8"/>
      <c r="K543" s="8"/>
      <c r="L543" s="8"/>
      <c r="M543" s="8"/>
    </row>
    <row r="544" spans="8:13" ht="13">
      <c r="H544" s="8"/>
      <c r="I544" s="8"/>
      <c r="J544" s="8"/>
      <c r="K544" s="8"/>
      <c r="L544" s="8"/>
      <c r="M544" s="8"/>
    </row>
    <row r="545" spans="8:13" ht="13">
      <c r="H545" s="8"/>
      <c r="I545" s="8"/>
      <c r="J545" s="8"/>
      <c r="K545" s="8"/>
      <c r="L545" s="8"/>
      <c r="M545" s="8"/>
    </row>
    <row r="546" spans="8:13" ht="13">
      <c r="H546" s="8"/>
      <c r="I546" s="8"/>
      <c r="J546" s="8"/>
      <c r="K546" s="8"/>
      <c r="L546" s="8"/>
      <c r="M546" s="8"/>
    </row>
    <row r="547" spans="8:13" ht="13">
      <c r="H547" s="8"/>
      <c r="I547" s="8"/>
      <c r="J547" s="8"/>
      <c r="K547" s="8"/>
      <c r="L547" s="8"/>
      <c r="M547" s="8"/>
    </row>
    <row r="548" spans="8:13" ht="13">
      <c r="H548" s="8"/>
      <c r="I548" s="8"/>
      <c r="J548" s="8"/>
      <c r="K548" s="8"/>
      <c r="L548" s="8"/>
      <c r="M548" s="8"/>
    </row>
    <row r="549" spans="8:13" ht="13">
      <c r="H549" s="8"/>
      <c r="I549" s="8"/>
      <c r="J549" s="8"/>
      <c r="K549" s="8"/>
      <c r="L549" s="8"/>
      <c r="M549" s="8"/>
    </row>
    <row r="550" spans="8:13" ht="13">
      <c r="H550" s="8"/>
      <c r="I550" s="8"/>
      <c r="J550" s="8"/>
      <c r="K550" s="8"/>
      <c r="L550" s="8"/>
      <c r="M550" s="8"/>
    </row>
    <row r="551" spans="8:13" ht="13">
      <c r="H551" s="8"/>
      <c r="I551" s="8"/>
      <c r="J551" s="8"/>
      <c r="K551" s="8"/>
      <c r="L551" s="8"/>
      <c r="M551" s="8"/>
    </row>
    <row r="552" spans="8:13" ht="13">
      <c r="H552" s="8"/>
      <c r="I552" s="8"/>
      <c r="J552" s="8"/>
      <c r="K552" s="8"/>
      <c r="L552" s="8"/>
      <c r="M552" s="8"/>
    </row>
    <row r="553" spans="8:13" ht="13">
      <c r="H553" s="8"/>
      <c r="I553" s="8"/>
      <c r="J553" s="8"/>
      <c r="K553" s="8"/>
      <c r="L553" s="8"/>
      <c r="M553" s="8"/>
    </row>
    <row r="554" spans="8:13" ht="13">
      <c r="H554" s="8"/>
      <c r="I554" s="8"/>
      <c r="J554" s="8"/>
      <c r="K554" s="8"/>
      <c r="L554" s="8"/>
      <c r="M554" s="8"/>
    </row>
    <row r="555" spans="8:13" ht="13">
      <c r="H555" s="8"/>
      <c r="I555" s="8"/>
      <c r="J555" s="8"/>
      <c r="K555" s="8"/>
      <c r="L555" s="8"/>
      <c r="M555" s="8"/>
    </row>
    <row r="556" spans="8:13" ht="13">
      <c r="H556" s="8"/>
      <c r="I556" s="8"/>
      <c r="J556" s="8"/>
      <c r="K556" s="8"/>
      <c r="L556" s="8"/>
      <c r="M556" s="8"/>
    </row>
    <row r="557" spans="8:13" ht="13">
      <c r="H557" s="8"/>
      <c r="I557" s="8"/>
      <c r="J557" s="8"/>
      <c r="K557" s="8"/>
      <c r="L557" s="8"/>
      <c r="M557" s="8"/>
    </row>
    <row r="558" spans="8:13" ht="13">
      <c r="H558" s="8"/>
      <c r="I558" s="8"/>
      <c r="J558" s="8"/>
      <c r="K558" s="8"/>
      <c r="L558" s="8"/>
      <c r="M558" s="8"/>
    </row>
    <row r="559" spans="8:13" ht="13">
      <c r="H559" s="8"/>
      <c r="I559" s="8"/>
      <c r="J559" s="8"/>
      <c r="K559" s="8"/>
      <c r="L559" s="8"/>
      <c r="M559" s="8"/>
    </row>
    <row r="560" spans="8:13" ht="13">
      <c r="H560" s="8"/>
      <c r="I560" s="8"/>
      <c r="J560" s="8"/>
      <c r="K560" s="8"/>
      <c r="L560" s="8"/>
      <c r="M560" s="8"/>
    </row>
    <row r="561" spans="8:13" ht="13">
      <c r="H561" s="8"/>
      <c r="I561" s="8"/>
      <c r="J561" s="8"/>
      <c r="K561" s="8"/>
      <c r="L561" s="8"/>
      <c r="M561" s="8"/>
    </row>
    <row r="562" spans="8:13" ht="13">
      <c r="H562" s="8"/>
      <c r="I562" s="8"/>
      <c r="J562" s="8"/>
      <c r="K562" s="8"/>
      <c r="L562" s="8"/>
      <c r="M562" s="8"/>
    </row>
    <row r="563" spans="8:13" ht="13">
      <c r="H563" s="8"/>
      <c r="I563" s="8"/>
      <c r="J563" s="8"/>
      <c r="K563" s="8"/>
      <c r="L563" s="8"/>
      <c r="M563" s="8"/>
    </row>
    <row r="564" spans="8:13" ht="13">
      <c r="H564" s="8"/>
      <c r="I564" s="8"/>
      <c r="J564" s="8"/>
      <c r="K564" s="8"/>
      <c r="L564" s="8"/>
      <c r="M564" s="8"/>
    </row>
    <row r="565" spans="8:13" ht="13">
      <c r="H565" s="8"/>
      <c r="I565" s="8"/>
      <c r="J565" s="8"/>
      <c r="K565" s="8"/>
      <c r="L565" s="8"/>
      <c r="M565" s="8"/>
    </row>
    <row r="566" spans="8:13" ht="13">
      <c r="H566" s="8"/>
      <c r="I566" s="8"/>
      <c r="J566" s="8"/>
      <c r="K566" s="8"/>
      <c r="L566" s="8"/>
      <c r="M566" s="8"/>
    </row>
    <row r="567" spans="8:13" ht="13">
      <c r="H567" s="8"/>
      <c r="I567" s="8"/>
      <c r="J567" s="8"/>
      <c r="K567" s="8"/>
      <c r="L567" s="8"/>
      <c r="M567" s="8"/>
    </row>
    <row r="568" spans="8:13" ht="13">
      <c r="H568" s="8"/>
      <c r="I568" s="8"/>
      <c r="J568" s="8"/>
      <c r="K568" s="8"/>
      <c r="L568" s="8"/>
      <c r="M568" s="8"/>
    </row>
    <row r="569" spans="8:13" ht="13">
      <c r="H569" s="8"/>
      <c r="I569" s="8"/>
      <c r="J569" s="8"/>
      <c r="K569" s="8"/>
      <c r="L569" s="8"/>
      <c r="M569" s="8"/>
    </row>
    <row r="570" spans="8:13" ht="13">
      <c r="H570" s="8"/>
      <c r="I570" s="8"/>
      <c r="J570" s="8"/>
      <c r="K570" s="8"/>
      <c r="L570" s="8"/>
      <c r="M570" s="8"/>
    </row>
    <row r="571" spans="8:13" ht="13">
      <c r="H571" s="8"/>
      <c r="I571" s="8"/>
      <c r="J571" s="8"/>
      <c r="K571" s="8"/>
      <c r="L571" s="8"/>
      <c r="M571" s="8"/>
    </row>
    <row r="572" spans="8:13" ht="13">
      <c r="H572" s="8"/>
      <c r="I572" s="8"/>
      <c r="J572" s="8"/>
      <c r="K572" s="8"/>
      <c r="L572" s="8"/>
      <c r="M572" s="8"/>
    </row>
    <row r="573" spans="8:13" ht="13">
      <c r="H573" s="8"/>
      <c r="I573" s="8"/>
      <c r="J573" s="8"/>
      <c r="K573" s="8"/>
      <c r="L573" s="8"/>
      <c r="M573" s="8"/>
    </row>
    <row r="574" spans="8:13" ht="13">
      <c r="H574" s="8"/>
      <c r="I574" s="8"/>
      <c r="J574" s="8"/>
      <c r="K574" s="8"/>
      <c r="L574" s="8"/>
      <c r="M574" s="8"/>
    </row>
    <row r="575" spans="8:13" ht="13">
      <c r="H575" s="8"/>
      <c r="I575" s="8"/>
      <c r="J575" s="8"/>
      <c r="K575" s="8"/>
      <c r="L575" s="8"/>
      <c r="M575" s="8"/>
    </row>
    <row r="576" spans="8:13" ht="13">
      <c r="H576" s="8"/>
      <c r="I576" s="8"/>
      <c r="J576" s="8"/>
      <c r="K576" s="8"/>
      <c r="L576" s="8"/>
      <c r="M576" s="8"/>
    </row>
    <row r="577" spans="8:13" ht="13">
      <c r="H577" s="8"/>
      <c r="I577" s="8"/>
      <c r="J577" s="8"/>
      <c r="K577" s="8"/>
      <c r="L577" s="8"/>
      <c r="M577" s="8"/>
    </row>
    <row r="578" spans="8:13" ht="13">
      <c r="H578" s="8"/>
      <c r="I578" s="8"/>
      <c r="J578" s="8"/>
      <c r="K578" s="8"/>
      <c r="L578" s="8"/>
      <c r="M578" s="8"/>
    </row>
    <row r="579" spans="8:13" ht="13">
      <c r="H579" s="8"/>
      <c r="I579" s="8"/>
      <c r="J579" s="8"/>
      <c r="K579" s="8"/>
      <c r="L579" s="8"/>
      <c r="M579" s="8"/>
    </row>
    <row r="580" spans="8:13" ht="13">
      <c r="H580" s="8"/>
      <c r="I580" s="8"/>
      <c r="J580" s="8"/>
      <c r="K580" s="8"/>
      <c r="L580" s="8"/>
      <c r="M580" s="8"/>
    </row>
    <row r="581" spans="8:13" ht="13">
      <c r="H581" s="8"/>
      <c r="I581" s="8"/>
      <c r="J581" s="8"/>
      <c r="K581" s="8"/>
      <c r="L581" s="8"/>
      <c r="M581" s="8"/>
    </row>
    <row r="582" spans="8:13" ht="13">
      <c r="H582" s="8"/>
      <c r="I582" s="8"/>
      <c r="J582" s="8"/>
      <c r="K582" s="8"/>
      <c r="L582" s="8"/>
      <c r="M582" s="8"/>
    </row>
    <row r="583" spans="8:13" ht="13">
      <c r="H583" s="8"/>
      <c r="I583" s="8"/>
      <c r="J583" s="8"/>
      <c r="K583" s="8"/>
      <c r="L583" s="8"/>
      <c r="M583" s="8"/>
    </row>
    <row r="584" spans="8:13" ht="13">
      <c r="H584" s="8"/>
      <c r="I584" s="8"/>
      <c r="J584" s="8"/>
      <c r="K584" s="8"/>
      <c r="L584" s="8"/>
      <c r="M584" s="8"/>
    </row>
    <row r="585" spans="8:13" ht="13">
      <c r="H585" s="8"/>
      <c r="I585" s="8"/>
      <c r="J585" s="8"/>
      <c r="K585" s="8"/>
      <c r="L585" s="8"/>
      <c r="M585" s="8"/>
    </row>
    <row r="586" spans="8:13" ht="13">
      <c r="H586" s="8"/>
      <c r="I586" s="8"/>
      <c r="J586" s="8"/>
      <c r="K586" s="8"/>
      <c r="L586" s="8"/>
      <c r="M586" s="8"/>
    </row>
    <row r="587" spans="8:13" ht="13">
      <c r="H587" s="8"/>
      <c r="I587" s="8"/>
      <c r="J587" s="8"/>
      <c r="K587" s="8"/>
      <c r="L587" s="8"/>
      <c r="M587" s="8"/>
    </row>
    <row r="588" spans="8:13" ht="13">
      <c r="H588" s="8"/>
      <c r="I588" s="8"/>
      <c r="J588" s="8"/>
      <c r="K588" s="8"/>
      <c r="L588" s="8"/>
      <c r="M588" s="8"/>
    </row>
    <row r="589" spans="8:13" ht="13">
      <c r="H589" s="8"/>
      <c r="I589" s="8"/>
      <c r="J589" s="8"/>
      <c r="K589" s="8"/>
      <c r="L589" s="8"/>
      <c r="M589" s="8"/>
    </row>
    <row r="590" spans="8:13" ht="13">
      <c r="H590" s="8"/>
      <c r="I590" s="8"/>
      <c r="J590" s="8"/>
      <c r="K590" s="8"/>
      <c r="L590" s="8"/>
      <c r="M590" s="8"/>
    </row>
    <row r="591" spans="8:13" ht="13">
      <c r="H591" s="8"/>
      <c r="I591" s="8"/>
      <c r="J591" s="8"/>
      <c r="K591" s="8"/>
      <c r="L591" s="8"/>
      <c r="M591" s="8"/>
    </row>
    <row r="592" spans="8:13" ht="13">
      <c r="H592" s="8"/>
      <c r="I592" s="8"/>
      <c r="J592" s="8"/>
      <c r="K592" s="8"/>
      <c r="L592" s="8"/>
      <c r="M592" s="8"/>
    </row>
    <row r="593" spans="8:13" ht="13">
      <c r="H593" s="8"/>
      <c r="I593" s="8"/>
      <c r="J593" s="8"/>
      <c r="K593" s="8"/>
      <c r="L593" s="8"/>
      <c r="M593" s="8"/>
    </row>
    <row r="594" spans="8:13" ht="13">
      <c r="H594" s="8"/>
      <c r="I594" s="8"/>
      <c r="J594" s="8"/>
      <c r="K594" s="8"/>
      <c r="L594" s="8"/>
      <c r="M594" s="8"/>
    </row>
    <row r="595" spans="8:13" ht="13">
      <c r="H595" s="8"/>
      <c r="I595" s="8"/>
      <c r="J595" s="8"/>
      <c r="K595" s="8"/>
      <c r="L595" s="8"/>
      <c r="M595" s="8"/>
    </row>
    <row r="596" spans="8:13" ht="13">
      <c r="H596" s="8"/>
      <c r="I596" s="8"/>
      <c r="J596" s="8"/>
      <c r="K596" s="8"/>
      <c r="L596" s="8"/>
      <c r="M596" s="8"/>
    </row>
    <row r="597" spans="8:13" ht="13">
      <c r="H597" s="8"/>
      <c r="I597" s="8"/>
      <c r="J597" s="8"/>
      <c r="K597" s="8"/>
      <c r="L597" s="8"/>
      <c r="M597" s="8"/>
    </row>
    <row r="598" spans="8:13" ht="13">
      <c r="H598" s="8"/>
      <c r="I598" s="8"/>
      <c r="J598" s="8"/>
      <c r="K598" s="8"/>
      <c r="L598" s="8"/>
      <c r="M598" s="8"/>
    </row>
    <row r="599" spans="8:13" ht="13">
      <c r="H599" s="8"/>
      <c r="I599" s="8"/>
      <c r="J599" s="8"/>
      <c r="K599" s="8"/>
      <c r="L599" s="8"/>
      <c r="M599" s="8"/>
    </row>
    <row r="600" spans="8:13" ht="13">
      <c r="H600" s="8"/>
      <c r="I600" s="8"/>
      <c r="J600" s="8"/>
      <c r="K600" s="8"/>
      <c r="L600" s="8"/>
      <c r="M600" s="8"/>
    </row>
    <row r="601" spans="8:13" ht="13">
      <c r="H601" s="8"/>
      <c r="I601" s="8"/>
      <c r="J601" s="8"/>
      <c r="K601" s="8"/>
      <c r="L601" s="8"/>
      <c r="M601" s="8"/>
    </row>
    <row r="602" spans="8:13" ht="13">
      <c r="H602" s="8"/>
      <c r="I602" s="8"/>
      <c r="J602" s="8"/>
      <c r="K602" s="8"/>
      <c r="L602" s="8"/>
      <c r="M602" s="8"/>
    </row>
    <row r="603" spans="8:13" ht="13">
      <c r="H603" s="8"/>
      <c r="I603" s="8"/>
      <c r="J603" s="8"/>
      <c r="K603" s="8"/>
      <c r="L603" s="8"/>
      <c r="M603" s="8"/>
    </row>
    <row r="604" spans="8:13" ht="13">
      <c r="H604" s="8"/>
      <c r="I604" s="8"/>
      <c r="J604" s="8"/>
      <c r="K604" s="8"/>
      <c r="L604" s="8"/>
      <c r="M604" s="8"/>
    </row>
    <row r="605" spans="8:13" ht="13">
      <c r="H605" s="8"/>
      <c r="I605" s="8"/>
      <c r="J605" s="8"/>
      <c r="K605" s="8"/>
      <c r="L605" s="8"/>
      <c r="M605" s="8"/>
    </row>
    <row r="606" spans="8:13" ht="13">
      <c r="H606" s="8"/>
      <c r="I606" s="8"/>
      <c r="J606" s="8"/>
      <c r="K606" s="8"/>
      <c r="L606" s="8"/>
      <c r="M606" s="8"/>
    </row>
    <row r="607" spans="8:13" ht="13">
      <c r="H607" s="8"/>
      <c r="I607" s="8"/>
      <c r="J607" s="8"/>
      <c r="K607" s="8"/>
      <c r="L607" s="8"/>
      <c r="M607" s="8"/>
    </row>
    <row r="608" spans="8:13" ht="13">
      <c r="H608" s="8"/>
      <c r="I608" s="8"/>
      <c r="J608" s="8"/>
      <c r="K608" s="8"/>
      <c r="L608" s="8"/>
      <c r="M608" s="8"/>
    </row>
    <row r="609" spans="8:13" ht="13">
      <c r="H609" s="8"/>
      <c r="I609" s="8"/>
      <c r="J609" s="8"/>
      <c r="K609" s="8"/>
      <c r="L609" s="8"/>
      <c r="M609" s="8"/>
    </row>
    <row r="610" spans="8:13" ht="13">
      <c r="H610" s="8"/>
      <c r="I610" s="8"/>
      <c r="J610" s="8"/>
      <c r="K610" s="8"/>
      <c r="L610" s="8"/>
      <c r="M610" s="8"/>
    </row>
    <row r="611" spans="8:13" ht="13">
      <c r="H611" s="8"/>
      <c r="I611" s="8"/>
      <c r="J611" s="8"/>
      <c r="K611" s="8"/>
      <c r="L611" s="8"/>
      <c r="M611" s="8"/>
    </row>
    <row r="612" spans="8:13" ht="13">
      <c r="H612" s="8"/>
      <c r="I612" s="8"/>
      <c r="J612" s="8"/>
      <c r="K612" s="8"/>
      <c r="L612" s="8"/>
      <c r="M612" s="8"/>
    </row>
    <row r="613" spans="8:13" ht="13">
      <c r="H613" s="8"/>
      <c r="I613" s="8"/>
      <c r="J613" s="8"/>
      <c r="K613" s="8"/>
      <c r="L613" s="8"/>
      <c r="M613" s="8"/>
    </row>
    <row r="614" spans="8:13" ht="13">
      <c r="H614" s="8"/>
      <c r="I614" s="8"/>
      <c r="J614" s="8"/>
      <c r="K614" s="8"/>
      <c r="L614" s="8"/>
      <c r="M614" s="8"/>
    </row>
    <row r="615" spans="8:13" ht="13">
      <c r="H615" s="8"/>
      <c r="I615" s="8"/>
      <c r="J615" s="8"/>
      <c r="K615" s="8"/>
      <c r="L615" s="8"/>
      <c r="M615" s="8"/>
    </row>
    <row r="616" spans="8:13" ht="13">
      <c r="H616" s="8"/>
      <c r="I616" s="8"/>
      <c r="J616" s="8"/>
      <c r="K616" s="8"/>
      <c r="L616" s="8"/>
      <c r="M616" s="8"/>
    </row>
    <row r="617" spans="8:13" ht="13">
      <c r="H617" s="8"/>
      <c r="I617" s="8"/>
      <c r="J617" s="8"/>
      <c r="K617" s="8"/>
      <c r="L617" s="8"/>
      <c r="M617" s="8"/>
    </row>
    <row r="618" spans="8:13" ht="13">
      <c r="H618" s="8"/>
      <c r="I618" s="8"/>
      <c r="J618" s="8"/>
      <c r="K618" s="8"/>
      <c r="L618" s="8"/>
      <c r="M618" s="8"/>
    </row>
    <row r="619" spans="8:13" ht="13">
      <c r="H619" s="8"/>
      <c r="I619" s="8"/>
      <c r="J619" s="8"/>
      <c r="K619" s="8"/>
      <c r="L619" s="8"/>
      <c r="M619" s="8"/>
    </row>
    <row r="620" spans="8:13" ht="13">
      <c r="H620" s="8"/>
      <c r="I620" s="8"/>
      <c r="J620" s="8"/>
      <c r="K620" s="8"/>
      <c r="L620" s="8"/>
      <c r="M620" s="8"/>
    </row>
    <row r="621" spans="8:13" ht="13">
      <c r="H621" s="8"/>
      <c r="I621" s="8"/>
      <c r="J621" s="8"/>
      <c r="K621" s="8"/>
      <c r="L621" s="8"/>
      <c r="M621" s="8"/>
    </row>
    <row r="622" spans="8:13" ht="13">
      <c r="H622" s="8"/>
      <c r="I622" s="8"/>
      <c r="J622" s="8"/>
      <c r="K622" s="8"/>
      <c r="L622" s="8"/>
      <c r="M622" s="8"/>
    </row>
    <row r="623" spans="8:13" ht="13">
      <c r="H623" s="8"/>
      <c r="I623" s="8"/>
      <c r="J623" s="8"/>
      <c r="K623" s="8"/>
      <c r="L623" s="8"/>
      <c r="M623" s="8"/>
    </row>
    <row r="624" spans="8:13" ht="13">
      <c r="H624" s="8"/>
      <c r="I624" s="8"/>
      <c r="J624" s="8"/>
      <c r="K624" s="8"/>
      <c r="L624" s="8"/>
      <c r="M624" s="8"/>
    </row>
    <row r="625" spans="8:13" ht="13">
      <c r="H625" s="8"/>
      <c r="I625" s="8"/>
      <c r="J625" s="8"/>
      <c r="K625" s="8"/>
      <c r="L625" s="8"/>
      <c r="M625" s="8"/>
    </row>
    <row r="626" spans="8:13" ht="13">
      <c r="H626" s="8"/>
      <c r="I626" s="8"/>
      <c r="J626" s="8"/>
      <c r="K626" s="8"/>
      <c r="L626" s="8"/>
      <c r="M626" s="8"/>
    </row>
    <row r="627" spans="8:13" ht="13">
      <c r="H627" s="8"/>
      <c r="I627" s="8"/>
      <c r="J627" s="8"/>
      <c r="K627" s="8"/>
      <c r="L627" s="8"/>
      <c r="M627" s="8"/>
    </row>
    <row r="628" spans="8:13" ht="13">
      <c r="H628" s="8"/>
      <c r="I628" s="8"/>
      <c r="J628" s="8"/>
      <c r="K628" s="8"/>
      <c r="L628" s="8"/>
      <c r="M628" s="8"/>
    </row>
    <row r="629" spans="8:13" ht="13">
      <c r="H629" s="8"/>
      <c r="I629" s="8"/>
      <c r="J629" s="8"/>
      <c r="K629" s="8"/>
      <c r="L629" s="8"/>
      <c r="M629" s="8"/>
    </row>
    <row r="630" spans="8:13" ht="13">
      <c r="H630" s="8"/>
      <c r="I630" s="8"/>
      <c r="J630" s="8"/>
      <c r="K630" s="8"/>
      <c r="L630" s="8"/>
      <c r="M630" s="8"/>
    </row>
    <row r="631" spans="8:13" ht="13">
      <c r="H631" s="8"/>
      <c r="I631" s="8"/>
      <c r="J631" s="8"/>
      <c r="K631" s="8"/>
      <c r="L631" s="8"/>
      <c r="M631" s="8"/>
    </row>
    <row r="632" spans="8:13" ht="13">
      <c r="H632" s="8"/>
      <c r="I632" s="8"/>
      <c r="J632" s="8"/>
      <c r="K632" s="8"/>
      <c r="L632" s="8"/>
      <c r="M632" s="8"/>
    </row>
    <row r="633" spans="8:13" ht="13">
      <c r="H633" s="8"/>
      <c r="I633" s="8"/>
      <c r="J633" s="8"/>
      <c r="K633" s="8"/>
      <c r="L633" s="8"/>
      <c r="M633" s="8"/>
    </row>
    <row r="634" spans="8:13" ht="13">
      <c r="H634" s="8"/>
      <c r="I634" s="8"/>
      <c r="J634" s="8"/>
      <c r="K634" s="8"/>
      <c r="L634" s="8"/>
      <c r="M634" s="8"/>
    </row>
    <row r="635" spans="8:13" ht="13">
      <c r="H635" s="8"/>
      <c r="I635" s="8"/>
      <c r="J635" s="8"/>
      <c r="K635" s="8"/>
      <c r="L635" s="8"/>
      <c r="M635" s="8"/>
    </row>
    <row r="636" spans="8:13" ht="13">
      <c r="H636" s="8"/>
      <c r="I636" s="8"/>
      <c r="J636" s="8"/>
      <c r="K636" s="8"/>
      <c r="L636" s="8"/>
      <c r="M636" s="8"/>
    </row>
    <row r="637" spans="8:13" ht="13">
      <c r="H637" s="8"/>
      <c r="I637" s="8"/>
      <c r="J637" s="8"/>
      <c r="K637" s="8"/>
      <c r="L637" s="8"/>
      <c r="M637" s="8"/>
    </row>
    <row r="638" spans="8:13" ht="13">
      <c r="H638" s="8"/>
      <c r="I638" s="8"/>
      <c r="J638" s="8"/>
      <c r="K638" s="8"/>
      <c r="L638" s="8"/>
      <c r="M638" s="8"/>
    </row>
    <row r="639" spans="8:13" ht="13">
      <c r="H639" s="8"/>
      <c r="I639" s="8"/>
      <c r="J639" s="8"/>
      <c r="K639" s="8"/>
      <c r="L639" s="8"/>
      <c r="M639" s="8"/>
    </row>
    <row r="640" spans="8:13" ht="13">
      <c r="H640" s="8"/>
      <c r="I640" s="8"/>
      <c r="J640" s="8"/>
      <c r="K640" s="8"/>
      <c r="L640" s="8"/>
      <c r="M640" s="8"/>
    </row>
    <row r="641" spans="8:13" ht="13">
      <c r="H641" s="8"/>
      <c r="I641" s="8"/>
      <c r="J641" s="8"/>
      <c r="K641" s="8"/>
      <c r="L641" s="8"/>
      <c r="M641" s="8"/>
    </row>
    <row r="642" spans="8:13" ht="13">
      <c r="H642" s="8"/>
      <c r="I642" s="8"/>
      <c r="J642" s="8"/>
      <c r="K642" s="8"/>
      <c r="L642" s="8"/>
      <c r="M642" s="8"/>
    </row>
    <row r="643" spans="8:13" ht="13">
      <c r="H643" s="8"/>
      <c r="I643" s="8"/>
      <c r="J643" s="8"/>
      <c r="K643" s="8"/>
      <c r="L643" s="8"/>
      <c r="M643" s="8"/>
    </row>
    <row r="644" spans="8:13" ht="13">
      <c r="H644" s="8"/>
      <c r="I644" s="8"/>
      <c r="J644" s="8"/>
      <c r="K644" s="8"/>
      <c r="L644" s="8"/>
      <c r="M644" s="8"/>
    </row>
    <row r="645" spans="8:13" ht="13">
      <c r="H645" s="8"/>
      <c r="I645" s="8"/>
      <c r="J645" s="8"/>
      <c r="K645" s="8"/>
      <c r="L645" s="8"/>
      <c r="M645" s="8"/>
    </row>
    <row r="646" spans="8:13" ht="13">
      <c r="H646" s="8"/>
      <c r="I646" s="8"/>
      <c r="J646" s="8"/>
      <c r="K646" s="8"/>
      <c r="L646" s="8"/>
      <c r="M646" s="8"/>
    </row>
    <row r="647" spans="8:13" ht="13">
      <c r="H647" s="8"/>
      <c r="I647" s="8"/>
      <c r="J647" s="8"/>
      <c r="K647" s="8"/>
      <c r="L647" s="8"/>
      <c r="M647" s="8"/>
    </row>
    <row r="648" spans="8:13" ht="13">
      <c r="H648" s="8"/>
      <c r="I648" s="8"/>
      <c r="J648" s="8"/>
      <c r="K648" s="8"/>
      <c r="L648" s="8"/>
      <c r="M648" s="8"/>
    </row>
    <row r="649" spans="8:13" ht="13">
      <c r="H649" s="8"/>
      <c r="I649" s="8"/>
      <c r="J649" s="8"/>
      <c r="K649" s="8"/>
      <c r="L649" s="8"/>
      <c r="M649" s="8"/>
    </row>
    <row r="650" spans="8:13" ht="13">
      <c r="H650" s="8"/>
      <c r="I650" s="8"/>
      <c r="J650" s="8"/>
      <c r="K650" s="8"/>
      <c r="L650" s="8"/>
      <c r="M650" s="8"/>
    </row>
    <row r="651" spans="8:13" ht="13">
      <c r="H651" s="8"/>
      <c r="I651" s="8"/>
      <c r="J651" s="8"/>
      <c r="K651" s="8"/>
      <c r="L651" s="8"/>
      <c r="M651" s="8"/>
    </row>
    <row r="652" spans="8:13" ht="13">
      <c r="H652" s="8"/>
      <c r="I652" s="8"/>
      <c r="J652" s="8"/>
      <c r="K652" s="8"/>
      <c r="L652" s="8"/>
      <c r="M652" s="8"/>
    </row>
    <row r="653" spans="8:13" ht="13">
      <c r="H653" s="8"/>
      <c r="I653" s="8"/>
      <c r="J653" s="8"/>
      <c r="K653" s="8"/>
      <c r="L653" s="8"/>
      <c r="M653" s="8"/>
    </row>
    <row r="654" spans="8:13" ht="13">
      <c r="H654" s="8"/>
      <c r="I654" s="8"/>
      <c r="J654" s="8"/>
      <c r="K654" s="8"/>
      <c r="L654" s="8"/>
      <c r="M654" s="8"/>
    </row>
    <row r="655" spans="8:13" ht="13">
      <c r="H655" s="8"/>
      <c r="I655" s="8"/>
      <c r="J655" s="8"/>
      <c r="K655" s="8"/>
      <c r="L655" s="8"/>
      <c r="M655" s="8"/>
    </row>
    <row r="656" spans="8:13" ht="13">
      <c r="H656" s="8"/>
      <c r="I656" s="8"/>
      <c r="J656" s="8"/>
      <c r="K656" s="8"/>
      <c r="L656" s="8"/>
      <c r="M656" s="8"/>
    </row>
    <row r="657" spans="8:13" ht="13">
      <c r="H657" s="8"/>
      <c r="I657" s="8"/>
      <c r="J657" s="8"/>
      <c r="K657" s="8"/>
      <c r="L657" s="8"/>
      <c r="M657" s="8"/>
    </row>
    <row r="658" spans="8:13" ht="13">
      <c r="H658" s="8"/>
      <c r="I658" s="8"/>
      <c r="J658" s="8"/>
      <c r="K658" s="8"/>
      <c r="L658" s="8"/>
      <c r="M658" s="8"/>
    </row>
    <row r="659" spans="8:13" ht="13">
      <c r="H659" s="8"/>
      <c r="I659" s="8"/>
      <c r="J659" s="8"/>
      <c r="K659" s="8"/>
      <c r="L659" s="8"/>
      <c r="M659" s="8"/>
    </row>
    <row r="660" spans="8:13" ht="13">
      <c r="H660" s="8"/>
      <c r="I660" s="8"/>
      <c r="J660" s="8"/>
      <c r="K660" s="8"/>
      <c r="L660" s="8"/>
      <c r="M660" s="8"/>
    </row>
    <row r="661" spans="8:13" ht="13">
      <c r="H661" s="8"/>
      <c r="I661" s="8"/>
      <c r="J661" s="8"/>
      <c r="K661" s="8"/>
      <c r="L661" s="8"/>
      <c r="M661" s="8"/>
    </row>
    <row r="662" spans="8:13" ht="13">
      <c r="H662" s="8"/>
      <c r="I662" s="8"/>
      <c r="J662" s="8"/>
      <c r="K662" s="8"/>
      <c r="L662" s="8"/>
      <c r="M662" s="8"/>
    </row>
    <row r="663" spans="8:13" ht="13">
      <c r="H663" s="8"/>
      <c r="I663" s="8"/>
      <c r="J663" s="8"/>
      <c r="K663" s="8"/>
      <c r="L663" s="8"/>
      <c r="M663" s="8"/>
    </row>
    <row r="664" spans="8:13" ht="13">
      <c r="H664" s="8"/>
      <c r="I664" s="8"/>
      <c r="J664" s="8"/>
      <c r="K664" s="8"/>
      <c r="L664" s="8"/>
      <c r="M664" s="8"/>
    </row>
    <row r="665" spans="8:13" ht="13">
      <c r="H665" s="8"/>
      <c r="I665" s="8"/>
      <c r="J665" s="8"/>
      <c r="K665" s="8"/>
      <c r="L665" s="8"/>
      <c r="M665" s="8"/>
    </row>
    <row r="666" spans="8:13" ht="13">
      <c r="H666" s="8"/>
      <c r="I666" s="8"/>
      <c r="J666" s="8"/>
      <c r="K666" s="8"/>
      <c r="L666" s="8"/>
      <c r="M666" s="8"/>
    </row>
    <row r="667" spans="8:13" ht="13">
      <c r="H667" s="8"/>
      <c r="I667" s="8"/>
      <c r="J667" s="8"/>
      <c r="K667" s="8"/>
      <c r="L667" s="8"/>
      <c r="M667" s="8"/>
    </row>
    <row r="668" spans="8:13" ht="13">
      <c r="H668" s="8"/>
      <c r="I668" s="8"/>
      <c r="J668" s="8"/>
      <c r="K668" s="8"/>
      <c r="L668" s="8"/>
      <c r="M668" s="8"/>
    </row>
    <row r="669" spans="8:13" ht="13">
      <c r="H669" s="8"/>
      <c r="I669" s="8"/>
      <c r="J669" s="8"/>
      <c r="K669" s="8"/>
      <c r="L669" s="8"/>
      <c r="M669" s="8"/>
    </row>
    <row r="670" spans="8:13" ht="13">
      <c r="H670" s="8"/>
      <c r="I670" s="8"/>
      <c r="J670" s="8"/>
      <c r="K670" s="8"/>
      <c r="L670" s="8"/>
      <c r="M670" s="8"/>
    </row>
    <row r="671" spans="8:13" ht="13">
      <c r="H671" s="8"/>
      <c r="I671" s="8"/>
      <c r="J671" s="8"/>
      <c r="K671" s="8"/>
      <c r="L671" s="8"/>
      <c r="M671" s="8"/>
    </row>
    <row r="672" spans="8:13" ht="13">
      <c r="H672" s="8"/>
      <c r="I672" s="8"/>
      <c r="J672" s="8"/>
      <c r="K672" s="8"/>
      <c r="L672" s="8"/>
      <c r="M672" s="8"/>
    </row>
    <row r="673" spans="8:13" ht="13">
      <c r="H673" s="8"/>
      <c r="I673" s="8"/>
      <c r="J673" s="8"/>
      <c r="K673" s="8"/>
      <c r="L673" s="8"/>
      <c r="M673" s="8"/>
    </row>
    <row r="674" spans="8:13" ht="13">
      <c r="H674" s="8"/>
      <c r="I674" s="8"/>
      <c r="J674" s="8"/>
      <c r="K674" s="8"/>
      <c r="L674" s="8"/>
      <c r="M674" s="8"/>
    </row>
    <row r="675" spans="8:13" ht="13">
      <c r="H675" s="8"/>
      <c r="I675" s="8"/>
      <c r="J675" s="8"/>
      <c r="K675" s="8"/>
      <c r="L675" s="8"/>
      <c r="M675" s="8"/>
    </row>
    <row r="676" spans="8:13" ht="13">
      <c r="H676" s="8"/>
      <c r="I676" s="8"/>
      <c r="J676" s="8"/>
      <c r="K676" s="8"/>
      <c r="L676" s="8"/>
      <c r="M676" s="8"/>
    </row>
    <row r="677" spans="8:13" ht="13">
      <c r="H677" s="8"/>
      <c r="I677" s="8"/>
      <c r="J677" s="8"/>
      <c r="K677" s="8"/>
      <c r="L677" s="8"/>
      <c r="M677" s="8"/>
    </row>
    <row r="678" spans="8:13" ht="13">
      <c r="H678" s="8"/>
      <c r="I678" s="8"/>
      <c r="J678" s="8"/>
      <c r="K678" s="8"/>
      <c r="L678" s="8"/>
      <c r="M678" s="8"/>
    </row>
    <row r="679" spans="8:13" ht="13">
      <c r="H679" s="8"/>
      <c r="I679" s="8"/>
      <c r="J679" s="8"/>
      <c r="K679" s="8"/>
      <c r="L679" s="8"/>
      <c r="M679" s="8"/>
    </row>
    <row r="680" spans="8:13" ht="13">
      <c r="H680" s="8"/>
      <c r="I680" s="8"/>
      <c r="J680" s="8"/>
      <c r="K680" s="8"/>
      <c r="L680" s="8"/>
      <c r="M680" s="8"/>
    </row>
    <row r="681" spans="8:13" ht="13">
      <c r="H681" s="8"/>
      <c r="I681" s="8"/>
      <c r="J681" s="8"/>
      <c r="K681" s="8"/>
      <c r="L681" s="8"/>
      <c r="M681" s="8"/>
    </row>
    <row r="682" spans="8:13" ht="13">
      <c r="H682" s="8"/>
      <c r="I682" s="8"/>
      <c r="J682" s="8"/>
      <c r="K682" s="8"/>
      <c r="L682" s="8"/>
      <c r="M682" s="8"/>
    </row>
    <row r="683" spans="8:13" ht="13">
      <c r="H683" s="8"/>
      <c r="I683" s="8"/>
      <c r="J683" s="8"/>
      <c r="K683" s="8"/>
      <c r="L683" s="8"/>
      <c r="M683" s="8"/>
    </row>
    <row r="684" spans="8:13" ht="13">
      <c r="H684" s="8"/>
      <c r="I684" s="8"/>
      <c r="J684" s="8"/>
      <c r="K684" s="8"/>
      <c r="L684" s="8"/>
      <c r="M684" s="8"/>
    </row>
    <row r="685" spans="8:13" ht="13">
      <c r="H685" s="8"/>
      <c r="I685" s="8"/>
      <c r="J685" s="8"/>
      <c r="K685" s="8"/>
      <c r="L685" s="8"/>
      <c r="M685" s="8"/>
    </row>
    <row r="686" spans="8:13" ht="13">
      <c r="H686" s="8"/>
      <c r="I686" s="8"/>
      <c r="J686" s="8"/>
      <c r="K686" s="8"/>
      <c r="L686" s="8"/>
      <c r="M686" s="8"/>
    </row>
    <row r="687" spans="8:13" ht="13">
      <c r="H687" s="8"/>
      <c r="I687" s="8"/>
      <c r="J687" s="8"/>
      <c r="K687" s="8"/>
      <c r="L687" s="8"/>
      <c r="M687" s="8"/>
    </row>
    <row r="688" spans="8:13" ht="13">
      <c r="H688" s="8"/>
      <c r="I688" s="8"/>
      <c r="J688" s="8"/>
      <c r="K688" s="8"/>
      <c r="L688" s="8"/>
      <c r="M688" s="8"/>
    </row>
    <row r="689" spans="8:13" ht="13">
      <c r="H689" s="8"/>
      <c r="I689" s="8"/>
      <c r="J689" s="8"/>
      <c r="K689" s="8"/>
      <c r="L689" s="8"/>
      <c r="M689" s="8"/>
    </row>
    <row r="690" spans="8:13" ht="13">
      <c r="H690" s="8"/>
      <c r="I690" s="8"/>
      <c r="J690" s="8"/>
      <c r="K690" s="8"/>
      <c r="L690" s="8"/>
      <c r="M690" s="8"/>
    </row>
    <row r="691" spans="8:13" ht="13">
      <c r="H691" s="8"/>
      <c r="I691" s="8"/>
      <c r="J691" s="8"/>
      <c r="K691" s="8"/>
      <c r="L691" s="8"/>
      <c r="M691" s="8"/>
    </row>
    <row r="692" spans="8:13" ht="13">
      <c r="H692" s="8"/>
      <c r="I692" s="8"/>
      <c r="J692" s="8"/>
      <c r="K692" s="8"/>
      <c r="L692" s="8"/>
      <c r="M692" s="8"/>
    </row>
    <row r="693" spans="8:13" ht="13">
      <c r="H693" s="8"/>
      <c r="I693" s="8"/>
      <c r="J693" s="8"/>
      <c r="K693" s="8"/>
      <c r="L693" s="8"/>
      <c r="M693" s="8"/>
    </row>
    <row r="694" spans="8:13" ht="13">
      <c r="H694" s="8"/>
      <c r="I694" s="8"/>
      <c r="J694" s="8"/>
      <c r="K694" s="8"/>
      <c r="L694" s="8"/>
      <c r="M694" s="8"/>
    </row>
    <row r="695" spans="8:13" ht="13">
      <c r="H695" s="8"/>
      <c r="I695" s="8"/>
      <c r="J695" s="8"/>
      <c r="K695" s="8"/>
      <c r="L695" s="8"/>
      <c r="M695" s="8"/>
    </row>
    <row r="696" spans="8:13" ht="13">
      <c r="H696" s="8"/>
      <c r="I696" s="8"/>
      <c r="J696" s="8"/>
      <c r="K696" s="8"/>
      <c r="L696" s="8"/>
      <c r="M696" s="8"/>
    </row>
    <row r="697" spans="8:13" ht="13">
      <c r="H697" s="8"/>
      <c r="I697" s="8"/>
      <c r="J697" s="8"/>
      <c r="K697" s="8"/>
      <c r="L697" s="8"/>
      <c r="M697" s="8"/>
    </row>
    <row r="698" spans="8:13" ht="13">
      <c r="H698" s="8"/>
      <c r="I698" s="8"/>
      <c r="J698" s="8"/>
      <c r="K698" s="8"/>
      <c r="L698" s="8"/>
      <c r="M698" s="8"/>
    </row>
    <row r="699" spans="8:13" ht="13">
      <c r="H699" s="8"/>
      <c r="I699" s="8"/>
      <c r="J699" s="8"/>
      <c r="K699" s="8"/>
      <c r="L699" s="8"/>
      <c r="M699" s="8"/>
    </row>
    <row r="700" spans="8:13" ht="13">
      <c r="H700" s="8"/>
      <c r="I700" s="8"/>
      <c r="J700" s="8"/>
      <c r="K700" s="8"/>
      <c r="L700" s="8"/>
      <c r="M700" s="8"/>
    </row>
    <row r="701" spans="8:13" ht="13">
      <c r="H701" s="8"/>
      <c r="I701" s="8"/>
      <c r="J701" s="8"/>
      <c r="K701" s="8"/>
      <c r="L701" s="8"/>
      <c r="M701" s="8"/>
    </row>
    <row r="702" spans="8:13" ht="13">
      <c r="H702" s="8"/>
      <c r="I702" s="8"/>
      <c r="J702" s="8"/>
      <c r="K702" s="8"/>
      <c r="L702" s="8"/>
      <c r="M702" s="8"/>
    </row>
    <row r="703" spans="8:13" ht="13">
      <c r="H703" s="8"/>
      <c r="I703" s="8"/>
      <c r="J703" s="8"/>
      <c r="K703" s="8"/>
      <c r="L703" s="8"/>
      <c r="M703" s="8"/>
    </row>
    <row r="704" spans="8:13" ht="13">
      <c r="H704" s="8"/>
      <c r="I704" s="8"/>
      <c r="J704" s="8"/>
      <c r="K704" s="8"/>
      <c r="L704" s="8"/>
      <c r="M704" s="8"/>
    </row>
    <row r="705" spans="8:13" ht="13">
      <c r="H705" s="8"/>
      <c r="I705" s="8"/>
      <c r="J705" s="8"/>
      <c r="K705" s="8"/>
      <c r="L705" s="8"/>
      <c r="M705" s="8"/>
    </row>
    <row r="706" spans="8:13" ht="13">
      <c r="H706" s="8"/>
      <c r="I706" s="8"/>
      <c r="J706" s="8"/>
      <c r="K706" s="8"/>
      <c r="L706" s="8"/>
      <c r="M706" s="8"/>
    </row>
    <row r="707" spans="8:13" ht="13">
      <c r="H707" s="8"/>
      <c r="I707" s="8"/>
      <c r="J707" s="8"/>
      <c r="K707" s="8"/>
      <c r="L707" s="8"/>
      <c r="M707" s="8"/>
    </row>
    <row r="708" spans="8:13" ht="13">
      <c r="H708" s="8"/>
      <c r="I708" s="8"/>
      <c r="J708" s="8"/>
      <c r="K708" s="8"/>
      <c r="L708" s="8"/>
      <c r="M708" s="8"/>
    </row>
    <row r="709" spans="8:13" ht="13">
      <c r="H709" s="8"/>
      <c r="I709" s="8"/>
      <c r="J709" s="8"/>
      <c r="K709" s="8"/>
      <c r="L709" s="8"/>
      <c r="M709" s="8"/>
    </row>
    <row r="710" spans="8:13" ht="13">
      <c r="H710" s="8"/>
      <c r="I710" s="8"/>
      <c r="J710" s="8"/>
      <c r="K710" s="8"/>
      <c r="L710" s="8"/>
      <c r="M710" s="8"/>
    </row>
    <row r="711" spans="8:13" ht="13">
      <c r="H711" s="8"/>
      <c r="I711" s="8"/>
      <c r="J711" s="8"/>
      <c r="K711" s="8"/>
      <c r="L711" s="8"/>
      <c r="M711" s="8"/>
    </row>
    <row r="712" spans="8:13" ht="13">
      <c r="H712" s="8"/>
      <c r="I712" s="8"/>
      <c r="J712" s="8"/>
      <c r="K712" s="8"/>
      <c r="L712" s="8"/>
      <c r="M712" s="8"/>
    </row>
    <row r="713" spans="8:13" ht="13">
      <c r="H713" s="8"/>
      <c r="I713" s="8"/>
      <c r="J713" s="8"/>
      <c r="K713" s="8"/>
      <c r="L713" s="8"/>
      <c r="M713" s="8"/>
    </row>
    <row r="714" spans="8:13" ht="13">
      <c r="H714" s="8"/>
      <c r="I714" s="8"/>
      <c r="J714" s="8"/>
      <c r="K714" s="8"/>
      <c r="L714" s="8"/>
      <c r="M714" s="8"/>
    </row>
    <row r="715" spans="8:13" ht="13">
      <c r="H715" s="8"/>
      <c r="I715" s="8"/>
      <c r="J715" s="8"/>
      <c r="K715" s="8"/>
      <c r="L715" s="8"/>
      <c r="M715" s="8"/>
    </row>
    <row r="716" spans="8:13" ht="13">
      <c r="H716" s="8"/>
      <c r="I716" s="8"/>
      <c r="J716" s="8"/>
      <c r="K716" s="8"/>
      <c r="L716" s="8"/>
      <c r="M716" s="8"/>
    </row>
    <row r="717" spans="8:13" ht="13">
      <c r="H717" s="8"/>
      <c r="I717" s="8"/>
      <c r="J717" s="8"/>
      <c r="K717" s="8"/>
      <c r="L717" s="8"/>
      <c r="M717" s="8"/>
    </row>
    <row r="718" spans="8:13" ht="13">
      <c r="H718" s="8"/>
      <c r="I718" s="8"/>
      <c r="J718" s="8"/>
      <c r="K718" s="8"/>
      <c r="L718" s="8"/>
      <c r="M718" s="8"/>
    </row>
    <row r="719" spans="8:13" ht="13">
      <c r="H719" s="8"/>
      <c r="I719" s="8"/>
      <c r="J719" s="8"/>
      <c r="K719" s="8"/>
      <c r="L719" s="8"/>
      <c r="M719" s="8"/>
    </row>
    <row r="720" spans="8:13" ht="13">
      <c r="H720" s="8"/>
      <c r="I720" s="8"/>
      <c r="J720" s="8"/>
      <c r="K720" s="8"/>
      <c r="L720" s="8"/>
      <c r="M720" s="8"/>
    </row>
    <row r="721" spans="8:13" ht="13">
      <c r="H721" s="8"/>
      <c r="I721" s="8"/>
      <c r="J721" s="8"/>
      <c r="K721" s="8"/>
      <c r="L721" s="8"/>
      <c r="M721" s="8"/>
    </row>
    <row r="722" spans="8:13" ht="13">
      <c r="H722" s="8"/>
      <c r="I722" s="8"/>
      <c r="J722" s="8"/>
      <c r="K722" s="8"/>
      <c r="L722" s="8"/>
      <c r="M722" s="8"/>
    </row>
    <row r="723" spans="8:13" ht="13">
      <c r="H723" s="8"/>
      <c r="I723" s="8"/>
      <c r="J723" s="8"/>
      <c r="K723" s="8"/>
      <c r="L723" s="8"/>
      <c r="M723" s="8"/>
    </row>
    <row r="724" spans="8:13" ht="13">
      <c r="H724" s="8"/>
      <c r="I724" s="8"/>
      <c r="J724" s="8"/>
      <c r="K724" s="8"/>
      <c r="L724" s="8"/>
      <c r="M724" s="8"/>
    </row>
    <row r="725" spans="8:13" ht="13">
      <c r="H725" s="8"/>
      <c r="I725" s="8"/>
      <c r="J725" s="8"/>
      <c r="K725" s="8"/>
      <c r="L725" s="8"/>
      <c r="M725" s="8"/>
    </row>
    <row r="726" spans="8:13" ht="13">
      <c r="H726" s="8"/>
      <c r="I726" s="8"/>
      <c r="J726" s="8"/>
      <c r="K726" s="8"/>
      <c r="L726" s="8"/>
      <c r="M726" s="8"/>
    </row>
    <row r="727" spans="8:13" ht="13">
      <c r="H727" s="8"/>
      <c r="I727" s="8"/>
      <c r="J727" s="8"/>
      <c r="K727" s="8"/>
      <c r="L727" s="8"/>
      <c r="M727" s="8"/>
    </row>
    <row r="728" spans="8:13" ht="13">
      <c r="H728" s="8"/>
      <c r="I728" s="8"/>
      <c r="J728" s="8"/>
      <c r="K728" s="8"/>
      <c r="L728" s="8"/>
      <c r="M728" s="8"/>
    </row>
    <row r="729" spans="8:13" ht="13">
      <c r="H729" s="8"/>
      <c r="I729" s="8"/>
      <c r="J729" s="8"/>
      <c r="K729" s="8"/>
      <c r="L729" s="8"/>
      <c r="M729" s="8"/>
    </row>
    <row r="730" spans="8:13" ht="13">
      <c r="H730" s="8"/>
      <c r="I730" s="8"/>
      <c r="J730" s="8"/>
      <c r="K730" s="8"/>
      <c r="L730" s="8"/>
      <c r="M730" s="8"/>
    </row>
    <row r="731" spans="8:13" ht="13">
      <c r="H731" s="8"/>
      <c r="I731" s="8"/>
      <c r="J731" s="8"/>
      <c r="K731" s="8"/>
      <c r="L731" s="8"/>
      <c r="M731" s="8"/>
    </row>
    <row r="732" spans="8:13" ht="13">
      <c r="H732" s="8"/>
      <c r="I732" s="8"/>
      <c r="J732" s="8"/>
      <c r="K732" s="8"/>
      <c r="L732" s="8"/>
      <c r="M732" s="8"/>
    </row>
    <row r="733" spans="8:13" ht="13">
      <c r="H733" s="8"/>
      <c r="I733" s="8"/>
      <c r="J733" s="8"/>
      <c r="K733" s="8"/>
      <c r="L733" s="8"/>
      <c r="M733" s="8"/>
    </row>
    <row r="734" spans="8:13" ht="13">
      <c r="H734" s="8"/>
      <c r="I734" s="8"/>
      <c r="J734" s="8"/>
      <c r="K734" s="8"/>
      <c r="L734" s="8"/>
      <c r="M734" s="8"/>
    </row>
    <row r="735" spans="8:13" ht="13">
      <c r="H735" s="8"/>
      <c r="I735" s="8"/>
      <c r="J735" s="8"/>
      <c r="K735" s="8"/>
      <c r="L735" s="8"/>
      <c r="M735" s="8"/>
    </row>
    <row r="736" spans="8:13" ht="13">
      <c r="H736" s="8"/>
      <c r="I736" s="8"/>
      <c r="J736" s="8"/>
      <c r="K736" s="8"/>
      <c r="L736" s="8"/>
      <c r="M736" s="8"/>
    </row>
    <row r="737" spans="8:13" ht="13">
      <c r="H737" s="8"/>
      <c r="I737" s="8"/>
      <c r="J737" s="8"/>
      <c r="K737" s="8"/>
      <c r="L737" s="8"/>
      <c r="M737" s="8"/>
    </row>
    <row r="738" spans="8:13" ht="13">
      <c r="H738" s="8"/>
      <c r="I738" s="8"/>
      <c r="J738" s="8"/>
      <c r="K738" s="8"/>
      <c r="L738" s="8"/>
      <c r="M738" s="8"/>
    </row>
    <row r="739" spans="8:13" ht="13">
      <c r="H739" s="8"/>
      <c r="I739" s="8"/>
      <c r="J739" s="8"/>
      <c r="K739" s="8"/>
      <c r="L739" s="8"/>
      <c r="M739" s="8"/>
    </row>
    <row r="740" spans="8:13" ht="13">
      <c r="H740" s="8"/>
      <c r="I740" s="8"/>
      <c r="J740" s="8"/>
      <c r="K740" s="8"/>
      <c r="L740" s="8"/>
      <c r="M740" s="8"/>
    </row>
    <row r="741" spans="8:13" ht="13">
      <c r="H741" s="8"/>
      <c r="I741" s="8"/>
      <c r="J741" s="8"/>
      <c r="K741" s="8"/>
      <c r="L741" s="8"/>
      <c r="M741" s="8"/>
    </row>
    <row r="742" spans="8:13" ht="13">
      <c r="H742" s="8"/>
      <c r="I742" s="8"/>
      <c r="J742" s="8"/>
      <c r="K742" s="8"/>
      <c r="L742" s="8"/>
      <c r="M742" s="8"/>
    </row>
    <row r="743" spans="8:13" ht="13">
      <c r="H743" s="8"/>
      <c r="I743" s="8"/>
      <c r="J743" s="8"/>
      <c r="K743" s="8"/>
      <c r="L743" s="8"/>
      <c r="M743" s="8"/>
    </row>
    <row r="744" spans="8:13" ht="13">
      <c r="H744" s="8"/>
      <c r="I744" s="8"/>
      <c r="J744" s="8"/>
      <c r="K744" s="8"/>
      <c r="L744" s="8"/>
      <c r="M744" s="8"/>
    </row>
    <row r="745" spans="8:13" ht="13">
      <c r="H745" s="8"/>
      <c r="I745" s="8"/>
      <c r="J745" s="8"/>
      <c r="K745" s="8"/>
      <c r="L745" s="8"/>
      <c r="M745" s="8"/>
    </row>
    <row r="746" spans="8:13" ht="13">
      <c r="H746" s="8"/>
      <c r="I746" s="8"/>
      <c r="J746" s="8"/>
      <c r="K746" s="8"/>
      <c r="L746" s="8"/>
      <c r="M746" s="8"/>
    </row>
    <row r="747" spans="8:13" ht="13">
      <c r="H747" s="8"/>
      <c r="I747" s="8"/>
      <c r="J747" s="8"/>
      <c r="K747" s="8"/>
      <c r="L747" s="8"/>
      <c r="M747" s="8"/>
    </row>
    <row r="748" spans="8:13" ht="13">
      <c r="H748" s="8"/>
      <c r="I748" s="8"/>
      <c r="J748" s="8"/>
      <c r="K748" s="8"/>
      <c r="L748" s="8"/>
      <c r="M748" s="8"/>
    </row>
    <row r="749" spans="8:13" ht="13">
      <c r="H749" s="8"/>
      <c r="I749" s="8"/>
      <c r="J749" s="8"/>
      <c r="K749" s="8"/>
      <c r="L749" s="8"/>
      <c r="M749" s="8"/>
    </row>
    <row r="750" spans="8:13" ht="13">
      <c r="H750" s="8"/>
      <c r="I750" s="8"/>
      <c r="J750" s="8"/>
      <c r="K750" s="8"/>
      <c r="L750" s="8"/>
      <c r="M750" s="8"/>
    </row>
    <row r="751" spans="8:13" ht="13">
      <c r="H751" s="8"/>
      <c r="I751" s="8"/>
      <c r="J751" s="8"/>
      <c r="K751" s="8"/>
      <c r="L751" s="8"/>
      <c r="M751" s="8"/>
    </row>
    <row r="752" spans="8:13" ht="13">
      <c r="H752" s="8"/>
      <c r="I752" s="8"/>
      <c r="J752" s="8"/>
      <c r="K752" s="8"/>
      <c r="L752" s="8"/>
      <c r="M752" s="8"/>
    </row>
    <row r="753" spans="8:13" ht="13">
      <c r="H753" s="8"/>
      <c r="I753" s="8"/>
      <c r="J753" s="8"/>
      <c r="K753" s="8"/>
      <c r="L753" s="8"/>
      <c r="M753" s="8"/>
    </row>
    <row r="754" spans="8:13" ht="13">
      <c r="H754" s="8"/>
      <c r="I754" s="8"/>
      <c r="J754" s="8"/>
      <c r="K754" s="8"/>
      <c r="L754" s="8"/>
      <c r="M754" s="8"/>
    </row>
    <row r="755" spans="8:13" ht="13">
      <c r="H755" s="8"/>
      <c r="I755" s="8"/>
      <c r="J755" s="8"/>
      <c r="K755" s="8"/>
      <c r="L755" s="8"/>
      <c r="M755" s="8"/>
    </row>
    <row r="756" spans="8:13" ht="13">
      <c r="H756" s="8"/>
      <c r="I756" s="8"/>
      <c r="J756" s="8"/>
      <c r="K756" s="8"/>
      <c r="L756" s="8"/>
      <c r="M756" s="8"/>
    </row>
    <row r="757" spans="8:13" ht="13">
      <c r="H757" s="8"/>
      <c r="I757" s="8"/>
      <c r="J757" s="8"/>
      <c r="K757" s="8"/>
      <c r="L757" s="8"/>
      <c r="M757" s="8"/>
    </row>
    <row r="758" spans="8:13" ht="13">
      <c r="H758" s="8"/>
      <c r="I758" s="8"/>
      <c r="J758" s="8"/>
      <c r="K758" s="8"/>
      <c r="L758" s="8"/>
      <c r="M758" s="8"/>
    </row>
    <row r="759" spans="8:13" ht="13">
      <c r="H759" s="8"/>
      <c r="I759" s="8"/>
      <c r="J759" s="8"/>
      <c r="K759" s="8"/>
      <c r="L759" s="8"/>
      <c r="M759" s="8"/>
    </row>
    <row r="760" spans="8:13" ht="13">
      <c r="H760" s="8"/>
      <c r="I760" s="8"/>
      <c r="J760" s="8"/>
      <c r="K760" s="8"/>
      <c r="L760" s="8"/>
      <c r="M760" s="8"/>
    </row>
    <row r="761" spans="8:13" ht="13">
      <c r="H761" s="8"/>
      <c r="I761" s="8"/>
      <c r="J761" s="8"/>
      <c r="K761" s="8"/>
      <c r="L761" s="8"/>
      <c r="M761" s="8"/>
    </row>
    <row r="762" spans="8:13" ht="13">
      <c r="H762" s="8"/>
      <c r="I762" s="8"/>
      <c r="J762" s="8"/>
      <c r="K762" s="8"/>
      <c r="L762" s="8"/>
      <c r="M762" s="8"/>
    </row>
    <row r="763" spans="8:13" ht="13">
      <c r="H763" s="8"/>
      <c r="I763" s="8"/>
      <c r="J763" s="8"/>
      <c r="K763" s="8"/>
      <c r="L763" s="8"/>
      <c r="M763" s="8"/>
    </row>
    <row r="764" spans="8:13" ht="13">
      <c r="H764" s="8"/>
      <c r="I764" s="8"/>
      <c r="J764" s="8"/>
      <c r="K764" s="8"/>
      <c r="L764" s="8"/>
      <c r="M764" s="8"/>
    </row>
    <row r="765" spans="8:13" ht="13">
      <c r="H765" s="8"/>
      <c r="I765" s="8"/>
      <c r="J765" s="8"/>
      <c r="K765" s="8"/>
      <c r="L765" s="8"/>
      <c r="M765" s="8"/>
    </row>
    <row r="766" spans="8:13" ht="13">
      <c r="H766" s="8"/>
      <c r="I766" s="8"/>
      <c r="J766" s="8"/>
      <c r="K766" s="8"/>
      <c r="L766" s="8"/>
      <c r="M766" s="8"/>
    </row>
    <row r="767" spans="8:13" ht="13">
      <c r="H767" s="8"/>
      <c r="I767" s="8"/>
      <c r="J767" s="8"/>
      <c r="K767" s="8"/>
      <c r="L767" s="8"/>
      <c r="M767" s="8"/>
    </row>
    <row r="768" spans="8:13" ht="13">
      <c r="H768" s="8"/>
      <c r="I768" s="8"/>
      <c r="J768" s="8"/>
      <c r="K768" s="8"/>
      <c r="L768" s="8"/>
      <c r="M768" s="8"/>
    </row>
    <row r="769" spans="8:13" ht="13">
      <c r="H769" s="8"/>
      <c r="I769" s="8"/>
      <c r="J769" s="8"/>
      <c r="K769" s="8"/>
      <c r="L769" s="8"/>
      <c r="M769" s="8"/>
    </row>
    <row r="770" spans="8:13" ht="13">
      <c r="H770" s="8"/>
      <c r="I770" s="8"/>
      <c r="J770" s="8"/>
      <c r="K770" s="8"/>
      <c r="L770" s="8"/>
      <c r="M770" s="8"/>
    </row>
    <row r="771" spans="8:13" ht="13">
      <c r="H771" s="8"/>
      <c r="I771" s="8"/>
      <c r="J771" s="8"/>
      <c r="K771" s="8"/>
      <c r="L771" s="8"/>
      <c r="M771" s="8"/>
    </row>
    <row r="772" spans="8:13" ht="13">
      <c r="H772" s="8"/>
      <c r="I772" s="8"/>
      <c r="J772" s="8"/>
      <c r="K772" s="8"/>
      <c r="L772" s="8"/>
      <c r="M772" s="8"/>
    </row>
    <row r="773" spans="8:13" ht="13">
      <c r="H773" s="8"/>
      <c r="I773" s="8"/>
      <c r="J773" s="8"/>
      <c r="K773" s="8"/>
      <c r="L773" s="8"/>
      <c r="M773" s="8"/>
    </row>
    <row r="774" spans="8:13" ht="13">
      <c r="H774" s="8"/>
      <c r="I774" s="8"/>
      <c r="J774" s="8"/>
      <c r="K774" s="8"/>
      <c r="L774" s="8"/>
      <c r="M774" s="8"/>
    </row>
    <row r="775" spans="8:13" ht="13">
      <c r="H775" s="8"/>
      <c r="I775" s="8"/>
      <c r="J775" s="8"/>
      <c r="K775" s="8"/>
      <c r="L775" s="8"/>
      <c r="M775" s="8"/>
    </row>
    <row r="776" spans="8:13" ht="13">
      <c r="H776" s="8"/>
      <c r="I776" s="8"/>
      <c r="J776" s="8"/>
      <c r="K776" s="8"/>
      <c r="L776" s="8"/>
      <c r="M776" s="8"/>
    </row>
    <row r="777" spans="8:13" ht="13">
      <c r="H777" s="8"/>
      <c r="I777" s="8"/>
      <c r="J777" s="8"/>
      <c r="K777" s="8"/>
      <c r="L777" s="8"/>
      <c r="M777" s="8"/>
    </row>
    <row r="778" spans="8:13" ht="13">
      <c r="H778" s="8"/>
      <c r="I778" s="8"/>
      <c r="J778" s="8"/>
      <c r="K778" s="8"/>
      <c r="L778" s="8"/>
      <c r="M778" s="8"/>
    </row>
    <row r="779" spans="8:13" ht="13">
      <c r="H779" s="8"/>
      <c r="I779" s="8"/>
      <c r="J779" s="8"/>
      <c r="K779" s="8"/>
      <c r="L779" s="8"/>
      <c r="M779" s="8"/>
    </row>
    <row r="780" spans="8:13" ht="13">
      <c r="H780" s="8"/>
      <c r="I780" s="8"/>
      <c r="J780" s="8"/>
      <c r="K780" s="8"/>
      <c r="L780" s="8"/>
      <c r="M780" s="8"/>
    </row>
    <row r="781" spans="8:13" ht="13">
      <c r="H781" s="8"/>
      <c r="I781" s="8"/>
      <c r="J781" s="8"/>
      <c r="K781" s="8"/>
      <c r="L781" s="8"/>
      <c r="M781" s="8"/>
    </row>
    <row r="782" spans="8:13" ht="13">
      <c r="H782" s="8"/>
      <c r="I782" s="8"/>
      <c r="J782" s="8"/>
      <c r="K782" s="8"/>
      <c r="L782" s="8"/>
      <c r="M782" s="8"/>
    </row>
    <row r="783" spans="8:13" ht="13">
      <c r="H783" s="8"/>
      <c r="I783" s="8"/>
      <c r="J783" s="8"/>
      <c r="K783" s="8"/>
      <c r="L783" s="8"/>
      <c r="M783" s="8"/>
    </row>
    <row r="784" spans="8:13" ht="13">
      <c r="H784" s="8"/>
      <c r="I784" s="8"/>
      <c r="J784" s="8"/>
      <c r="K784" s="8"/>
      <c r="L784" s="8"/>
      <c r="M784" s="8"/>
    </row>
    <row r="785" spans="8:13" ht="13">
      <c r="H785" s="8"/>
      <c r="I785" s="8"/>
      <c r="J785" s="8"/>
      <c r="K785" s="8"/>
      <c r="L785" s="8"/>
      <c r="M785" s="8"/>
    </row>
    <row r="786" spans="8:13" ht="13">
      <c r="H786" s="8"/>
      <c r="I786" s="8"/>
      <c r="J786" s="8"/>
      <c r="K786" s="8"/>
      <c r="L786" s="8"/>
      <c r="M786" s="8"/>
    </row>
    <row r="787" spans="8:13" ht="13">
      <c r="H787" s="8"/>
      <c r="I787" s="8"/>
      <c r="J787" s="8"/>
      <c r="K787" s="8"/>
      <c r="L787" s="8"/>
      <c r="M787" s="8"/>
    </row>
    <row r="788" spans="8:13" ht="13">
      <c r="H788" s="8"/>
      <c r="I788" s="8"/>
      <c r="J788" s="8"/>
      <c r="K788" s="8"/>
      <c r="L788" s="8"/>
      <c r="M788" s="8"/>
    </row>
    <row r="789" spans="8:13" ht="13">
      <c r="H789" s="8"/>
      <c r="I789" s="8"/>
      <c r="J789" s="8"/>
      <c r="K789" s="8"/>
      <c r="L789" s="8"/>
      <c r="M789" s="8"/>
    </row>
    <row r="790" spans="8:13" ht="13">
      <c r="H790" s="8"/>
      <c r="I790" s="8"/>
      <c r="J790" s="8"/>
      <c r="K790" s="8"/>
      <c r="L790" s="8"/>
      <c r="M790" s="8"/>
    </row>
    <row r="791" spans="8:13" ht="13">
      <c r="H791" s="8"/>
      <c r="I791" s="8"/>
      <c r="J791" s="8"/>
      <c r="K791" s="8"/>
      <c r="L791" s="8"/>
      <c r="M791" s="8"/>
    </row>
    <row r="792" spans="8:13" ht="13">
      <c r="H792" s="8"/>
      <c r="I792" s="8"/>
      <c r="J792" s="8"/>
      <c r="K792" s="8"/>
      <c r="L792" s="8"/>
      <c r="M792" s="8"/>
    </row>
    <row r="793" spans="8:13" ht="13">
      <c r="H793" s="8"/>
      <c r="I793" s="8"/>
      <c r="J793" s="8"/>
      <c r="K793" s="8"/>
      <c r="L793" s="8"/>
      <c r="M793" s="8"/>
    </row>
    <row r="794" spans="8:13" ht="13">
      <c r="H794" s="8"/>
      <c r="I794" s="8"/>
      <c r="J794" s="8"/>
      <c r="K794" s="8"/>
      <c r="L794" s="8"/>
      <c r="M794" s="8"/>
    </row>
    <row r="795" spans="8:13" ht="13">
      <c r="H795" s="8"/>
      <c r="I795" s="8"/>
      <c r="J795" s="8"/>
      <c r="K795" s="8"/>
      <c r="L795" s="8"/>
      <c r="M795" s="8"/>
    </row>
    <row r="796" spans="8:13" ht="13">
      <c r="H796" s="8"/>
      <c r="I796" s="8"/>
      <c r="J796" s="8"/>
      <c r="K796" s="8"/>
      <c r="L796" s="8"/>
      <c r="M796" s="8"/>
    </row>
    <row r="797" spans="8:13" ht="13">
      <c r="H797" s="8"/>
      <c r="I797" s="8"/>
      <c r="J797" s="8"/>
      <c r="K797" s="8"/>
      <c r="L797" s="8"/>
      <c r="M797" s="8"/>
    </row>
    <row r="798" spans="8:13" ht="13">
      <c r="H798" s="8"/>
      <c r="I798" s="8"/>
      <c r="J798" s="8"/>
      <c r="K798" s="8"/>
      <c r="L798" s="8"/>
      <c r="M798" s="8"/>
    </row>
    <row r="799" spans="8:13" ht="13">
      <c r="H799" s="8"/>
      <c r="I799" s="8"/>
      <c r="J799" s="8"/>
      <c r="K799" s="8"/>
      <c r="L799" s="8"/>
      <c r="M799" s="8"/>
    </row>
    <row r="800" spans="8:13" ht="13">
      <c r="H800" s="8"/>
      <c r="I800" s="8"/>
      <c r="J800" s="8"/>
      <c r="K800" s="8"/>
      <c r="L800" s="8"/>
      <c r="M800" s="8"/>
    </row>
    <row r="801" spans="8:13" ht="13">
      <c r="H801" s="8"/>
      <c r="I801" s="8"/>
      <c r="J801" s="8"/>
      <c r="K801" s="8"/>
      <c r="L801" s="8"/>
      <c r="M801" s="8"/>
    </row>
    <row r="802" spans="8:13" ht="13">
      <c r="H802" s="8"/>
      <c r="I802" s="8"/>
      <c r="J802" s="8"/>
      <c r="K802" s="8"/>
      <c r="L802" s="8"/>
      <c r="M802" s="8"/>
    </row>
    <row r="803" spans="8:13" ht="13">
      <c r="H803" s="8"/>
      <c r="I803" s="8"/>
      <c r="J803" s="8"/>
      <c r="K803" s="8"/>
      <c r="L803" s="8"/>
      <c r="M803" s="8"/>
    </row>
    <row r="804" spans="8:13" ht="13">
      <c r="H804" s="8"/>
      <c r="I804" s="8"/>
      <c r="J804" s="8"/>
      <c r="K804" s="8"/>
      <c r="L804" s="8"/>
      <c r="M804" s="8"/>
    </row>
    <row r="805" spans="8:13" ht="13">
      <c r="H805" s="8"/>
      <c r="I805" s="8"/>
      <c r="J805" s="8"/>
      <c r="K805" s="8"/>
      <c r="L805" s="8"/>
      <c r="M805" s="8"/>
    </row>
    <row r="806" spans="8:13" ht="13">
      <c r="H806" s="8"/>
      <c r="I806" s="8"/>
      <c r="J806" s="8"/>
      <c r="K806" s="8"/>
      <c r="L806" s="8"/>
      <c r="M806" s="8"/>
    </row>
    <row r="807" spans="8:13" ht="13">
      <c r="H807" s="8"/>
      <c r="I807" s="8"/>
      <c r="J807" s="8"/>
      <c r="K807" s="8"/>
      <c r="L807" s="8"/>
      <c r="M807" s="8"/>
    </row>
    <row r="808" spans="8:13" ht="13">
      <c r="H808" s="8"/>
      <c r="I808" s="8"/>
      <c r="J808" s="8"/>
      <c r="K808" s="8"/>
      <c r="L808" s="8"/>
      <c r="M808" s="8"/>
    </row>
    <row r="809" spans="8:13" ht="13">
      <c r="H809" s="8"/>
      <c r="I809" s="8"/>
      <c r="J809" s="8"/>
      <c r="K809" s="8"/>
      <c r="L809" s="8"/>
      <c r="M809" s="8"/>
    </row>
    <row r="810" spans="8:13" ht="13">
      <c r="H810" s="8"/>
      <c r="I810" s="8"/>
      <c r="J810" s="8"/>
      <c r="K810" s="8"/>
      <c r="L810" s="8"/>
      <c r="M810" s="8"/>
    </row>
    <row r="811" spans="8:13" ht="13">
      <c r="H811" s="8"/>
      <c r="I811" s="8"/>
      <c r="J811" s="8"/>
      <c r="K811" s="8"/>
      <c r="L811" s="8"/>
      <c r="M811" s="8"/>
    </row>
    <row r="812" spans="8:13" ht="13">
      <c r="H812" s="8"/>
      <c r="I812" s="8"/>
      <c r="J812" s="8"/>
      <c r="K812" s="8"/>
      <c r="L812" s="8"/>
      <c r="M812" s="8"/>
    </row>
    <row r="813" spans="8:13" ht="13">
      <c r="H813" s="8"/>
      <c r="I813" s="8"/>
      <c r="J813" s="8"/>
      <c r="K813" s="8"/>
      <c r="L813" s="8"/>
      <c r="M813" s="8"/>
    </row>
    <row r="814" spans="8:13" ht="13">
      <c r="H814" s="8"/>
      <c r="I814" s="8"/>
      <c r="J814" s="8"/>
      <c r="K814" s="8"/>
      <c r="L814" s="8"/>
      <c r="M814" s="8"/>
    </row>
    <row r="815" spans="8:13" ht="13">
      <c r="H815" s="8"/>
      <c r="I815" s="8"/>
      <c r="J815" s="8"/>
      <c r="K815" s="8"/>
      <c r="L815" s="8"/>
      <c r="M815" s="8"/>
    </row>
    <row r="816" spans="8:13" ht="13">
      <c r="H816" s="8"/>
      <c r="I816" s="8"/>
      <c r="J816" s="8"/>
      <c r="K816" s="8"/>
      <c r="L816" s="8"/>
      <c r="M816" s="8"/>
    </row>
    <row r="817" spans="8:13" ht="13">
      <c r="H817" s="8"/>
      <c r="I817" s="8"/>
      <c r="J817" s="8"/>
      <c r="K817" s="8"/>
      <c r="L817" s="8"/>
      <c r="M817" s="8"/>
    </row>
    <row r="818" spans="8:13" ht="13">
      <c r="H818" s="8"/>
      <c r="I818" s="8"/>
      <c r="J818" s="8"/>
      <c r="K818" s="8"/>
      <c r="L818" s="8"/>
      <c r="M818" s="8"/>
    </row>
    <row r="819" spans="8:13" ht="13">
      <c r="H819" s="8"/>
      <c r="I819" s="8"/>
      <c r="J819" s="8"/>
      <c r="K819" s="8"/>
      <c r="L819" s="8"/>
      <c r="M819" s="8"/>
    </row>
    <row r="820" spans="8:13" ht="13">
      <c r="H820" s="8"/>
      <c r="I820" s="8"/>
      <c r="J820" s="8"/>
      <c r="K820" s="8"/>
      <c r="L820" s="8"/>
      <c r="M820" s="8"/>
    </row>
    <row r="821" spans="8:13" ht="13">
      <c r="H821" s="8"/>
      <c r="I821" s="8"/>
      <c r="J821" s="8"/>
      <c r="K821" s="8"/>
      <c r="L821" s="8"/>
      <c r="M821" s="8"/>
    </row>
    <row r="822" spans="8:13" ht="13">
      <c r="H822" s="8"/>
      <c r="I822" s="8"/>
      <c r="J822" s="8"/>
      <c r="K822" s="8"/>
      <c r="L822" s="8"/>
      <c r="M822" s="8"/>
    </row>
    <row r="823" spans="8:13" ht="13">
      <c r="H823" s="8"/>
      <c r="I823" s="8"/>
      <c r="J823" s="8"/>
      <c r="K823" s="8"/>
      <c r="L823" s="8"/>
      <c r="M823" s="8"/>
    </row>
    <row r="824" spans="8:13" ht="13">
      <c r="H824" s="8"/>
      <c r="I824" s="8"/>
      <c r="J824" s="8"/>
      <c r="K824" s="8"/>
      <c r="L824" s="8"/>
      <c r="M824" s="8"/>
    </row>
    <row r="825" spans="8:13" ht="13">
      <c r="H825" s="8"/>
      <c r="I825" s="8"/>
      <c r="J825" s="8"/>
      <c r="K825" s="8"/>
      <c r="L825" s="8"/>
      <c r="M825" s="8"/>
    </row>
    <row r="826" spans="8:13" ht="13">
      <c r="H826" s="8"/>
      <c r="I826" s="8"/>
      <c r="J826" s="8"/>
      <c r="K826" s="8"/>
      <c r="L826" s="8"/>
      <c r="M826" s="8"/>
    </row>
    <row r="827" spans="8:13" ht="13">
      <c r="H827" s="8"/>
      <c r="I827" s="8"/>
      <c r="J827" s="8"/>
      <c r="K827" s="8"/>
      <c r="L827" s="8"/>
      <c r="M827" s="8"/>
    </row>
    <row r="828" spans="8:13" ht="13">
      <c r="H828" s="8"/>
      <c r="I828" s="8"/>
      <c r="J828" s="8"/>
      <c r="K828" s="8"/>
      <c r="L828" s="8"/>
      <c r="M828" s="8"/>
    </row>
    <row r="829" spans="8:13" ht="13">
      <c r="H829" s="8"/>
      <c r="I829" s="8"/>
      <c r="J829" s="8"/>
      <c r="K829" s="8"/>
      <c r="L829" s="8"/>
      <c r="M829" s="8"/>
    </row>
    <row r="830" spans="8:13" ht="13">
      <c r="H830" s="8"/>
      <c r="I830" s="8"/>
      <c r="J830" s="8"/>
      <c r="K830" s="8"/>
      <c r="L830" s="8"/>
      <c r="M830" s="8"/>
    </row>
    <row r="831" spans="8:13" ht="13">
      <c r="H831" s="8"/>
      <c r="I831" s="8"/>
      <c r="J831" s="8"/>
      <c r="K831" s="8"/>
      <c r="L831" s="8"/>
      <c r="M831" s="8"/>
    </row>
    <row r="832" spans="8:13" ht="13">
      <c r="H832" s="8"/>
      <c r="I832" s="8"/>
      <c r="J832" s="8"/>
      <c r="K832" s="8"/>
      <c r="L832" s="8"/>
      <c r="M832" s="8"/>
    </row>
    <row r="833" spans="8:13" ht="13">
      <c r="H833" s="8"/>
      <c r="I833" s="8"/>
      <c r="J833" s="8"/>
      <c r="K833" s="8"/>
      <c r="L833" s="8"/>
      <c r="M833" s="8"/>
    </row>
    <row r="834" spans="8:13" ht="13">
      <c r="H834" s="8"/>
      <c r="I834" s="8"/>
      <c r="J834" s="8"/>
      <c r="K834" s="8"/>
      <c r="L834" s="8"/>
      <c r="M834" s="8"/>
    </row>
    <row r="835" spans="8:13" ht="13">
      <c r="H835" s="8"/>
      <c r="I835" s="8"/>
      <c r="J835" s="8"/>
      <c r="K835" s="8"/>
      <c r="L835" s="8"/>
      <c r="M835" s="8"/>
    </row>
    <row r="836" spans="8:13" ht="13">
      <c r="H836" s="8"/>
      <c r="I836" s="8"/>
      <c r="J836" s="8"/>
      <c r="K836" s="8"/>
      <c r="L836" s="8"/>
      <c r="M836" s="8"/>
    </row>
    <row r="837" spans="8:13" ht="13">
      <c r="H837" s="8"/>
      <c r="I837" s="8"/>
      <c r="J837" s="8"/>
      <c r="K837" s="8"/>
      <c r="L837" s="8"/>
      <c r="M837" s="8"/>
    </row>
    <row r="838" spans="8:13" ht="13">
      <c r="H838" s="8"/>
      <c r="I838" s="8"/>
      <c r="J838" s="8"/>
      <c r="K838" s="8"/>
      <c r="L838" s="8"/>
      <c r="M838" s="8"/>
    </row>
    <row r="839" spans="8:13" ht="13">
      <c r="H839" s="8"/>
      <c r="I839" s="8"/>
      <c r="J839" s="8"/>
      <c r="K839" s="8"/>
      <c r="L839" s="8"/>
      <c r="M839" s="8"/>
    </row>
    <row r="840" spans="8:13" ht="13">
      <c r="H840" s="8"/>
      <c r="I840" s="8"/>
      <c r="J840" s="8"/>
      <c r="K840" s="8"/>
      <c r="L840" s="8"/>
      <c r="M840" s="8"/>
    </row>
    <row r="841" spans="8:13" ht="13">
      <c r="H841" s="8"/>
      <c r="I841" s="8"/>
      <c r="J841" s="8"/>
      <c r="K841" s="8"/>
      <c r="L841" s="8"/>
      <c r="M841" s="8"/>
    </row>
    <row r="842" spans="8:13" ht="13">
      <c r="H842" s="8"/>
      <c r="I842" s="8"/>
      <c r="J842" s="8"/>
      <c r="K842" s="8"/>
      <c r="L842" s="8"/>
      <c r="M842" s="8"/>
    </row>
    <row r="843" spans="8:13" ht="13">
      <c r="H843" s="8"/>
      <c r="I843" s="8"/>
      <c r="J843" s="8"/>
      <c r="K843" s="8"/>
      <c r="L843" s="8"/>
      <c r="M843" s="8"/>
    </row>
    <row r="844" spans="8:13" ht="13">
      <c r="H844" s="8"/>
      <c r="I844" s="8"/>
      <c r="J844" s="8"/>
      <c r="K844" s="8"/>
      <c r="L844" s="8"/>
      <c r="M844" s="8"/>
    </row>
    <row r="845" spans="8:13" ht="13">
      <c r="H845" s="8"/>
      <c r="I845" s="8"/>
      <c r="J845" s="8"/>
      <c r="K845" s="8"/>
      <c r="L845" s="8"/>
      <c r="M845" s="8"/>
    </row>
    <row r="846" spans="8:13" ht="13">
      <c r="H846" s="8"/>
      <c r="I846" s="8"/>
      <c r="J846" s="8"/>
      <c r="K846" s="8"/>
      <c r="L846" s="8"/>
      <c r="M846" s="8"/>
    </row>
    <row r="847" spans="8:13" ht="13">
      <c r="H847" s="8"/>
      <c r="I847" s="8"/>
      <c r="J847" s="8"/>
      <c r="K847" s="8"/>
      <c r="L847" s="8"/>
      <c r="M847" s="8"/>
    </row>
    <row r="848" spans="8:13" ht="13">
      <c r="H848" s="8"/>
      <c r="I848" s="8"/>
      <c r="J848" s="8"/>
      <c r="K848" s="8"/>
      <c r="L848" s="8"/>
      <c r="M848" s="8"/>
    </row>
    <row r="849" spans="8:13" ht="13">
      <c r="H849" s="8"/>
      <c r="I849" s="8"/>
      <c r="J849" s="8"/>
      <c r="K849" s="8"/>
      <c r="L849" s="8"/>
      <c r="M849" s="8"/>
    </row>
    <row r="850" spans="8:13" ht="13">
      <c r="H850" s="8"/>
      <c r="I850" s="8"/>
      <c r="J850" s="8"/>
      <c r="K850" s="8"/>
      <c r="L850" s="8"/>
      <c r="M850" s="8"/>
    </row>
    <row r="851" spans="8:13" ht="13">
      <c r="H851" s="8"/>
      <c r="I851" s="8"/>
      <c r="J851" s="8"/>
      <c r="K851" s="8"/>
      <c r="L851" s="8"/>
      <c r="M851" s="8"/>
    </row>
    <row r="852" spans="8:13" ht="13">
      <c r="H852" s="8"/>
      <c r="I852" s="8"/>
      <c r="J852" s="8"/>
      <c r="K852" s="8"/>
      <c r="L852" s="8"/>
      <c r="M852" s="8"/>
    </row>
    <row r="853" spans="8:13" ht="13">
      <c r="H853" s="8"/>
      <c r="I853" s="8"/>
      <c r="J853" s="8"/>
      <c r="K853" s="8"/>
      <c r="L853" s="8"/>
      <c r="M853" s="8"/>
    </row>
    <row r="854" spans="8:13" ht="13">
      <c r="H854" s="8"/>
      <c r="I854" s="8"/>
      <c r="J854" s="8"/>
      <c r="K854" s="8"/>
      <c r="L854" s="8"/>
      <c r="M854" s="8"/>
    </row>
    <row r="855" spans="8:13" ht="13">
      <c r="H855" s="8"/>
      <c r="I855" s="8"/>
      <c r="J855" s="8"/>
      <c r="K855" s="8"/>
      <c r="L855" s="8"/>
      <c r="M855" s="8"/>
    </row>
    <row r="856" spans="8:13" ht="13">
      <c r="H856" s="8"/>
      <c r="I856" s="8"/>
      <c r="J856" s="8"/>
      <c r="K856" s="8"/>
      <c r="L856" s="8"/>
      <c r="M856" s="8"/>
    </row>
    <row r="857" spans="8:13" ht="13">
      <c r="H857" s="8"/>
      <c r="I857" s="8"/>
      <c r="J857" s="8"/>
      <c r="K857" s="8"/>
      <c r="L857" s="8"/>
      <c r="M857" s="8"/>
    </row>
    <row r="858" spans="8:13" ht="13">
      <c r="H858" s="8"/>
      <c r="I858" s="8"/>
      <c r="J858" s="8"/>
      <c r="K858" s="8"/>
      <c r="L858" s="8"/>
      <c r="M858" s="8"/>
    </row>
    <row r="859" spans="8:13" ht="13">
      <c r="H859" s="8"/>
      <c r="I859" s="8"/>
      <c r="J859" s="8"/>
      <c r="K859" s="8"/>
      <c r="L859" s="8"/>
      <c r="M859" s="8"/>
    </row>
    <row r="860" spans="8:13" ht="13">
      <c r="H860" s="8"/>
      <c r="I860" s="8"/>
      <c r="J860" s="8"/>
      <c r="K860" s="8"/>
      <c r="L860" s="8"/>
      <c r="M860" s="8"/>
    </row>
    <row r="861" spans="8:13" ht="13">
      <c r="H861" s="8"/>
      <c r="I861" s="8"/>
      <c r="J861" s="8"/>
      <c r="K861" s="8"/>
      <c r="L861" s="8"/>
      <c r="M861" s="8"/>
    </row>
    <row r="862" spans="8:13" ht="13">
      <c r="H862" s="8"/>
      <c r="I862" s="8"/>
      <c r="J862" s="8"/>
      <c r="K862" s="8"/>
      <c r="L862" s="8"/>
      <c r="M862" s="8"/>
    </row>
    <row r="863" spans="8:13" ht="13">
      <c r="H863" s="8"/>
      <c r="I863" s="8"/>
      <c r="J863" s="8"/>
      <c r="K863" s="8"/>
      <c r="L863" s="8"/>
      <c r="M863" s="8"/>
    </row>
    <row r="864" spans="8:13" ht="13">
      <c r="H864" s="8"/>
      <c r="I864" s="8"/>
      <c r="J864" s="8"/>
      <c r="K864" s="8"/>
      <c r="L864" s="8"/>
      <c r="M864" s="8"/>
    </row>
    <row r="865" spans="8:13" ht="13">
      <c r="H865" s="8"/>
      <c r="I865" s="8"/>
      <c r="J865" s="8"/>
      <c r="K865" s="8"/>
      <c r="L865" s="8"/>
      <c r="M865" s="8"/>
    </row>
    <row r="866" spans="8:13" ht="13">
      <c r="H866" s="8"/>
      <c r="I866" s="8"/>
      <c r="J866" s="8"/>
      <c r="K866" s="8"/>
      <c r="L866" s="8"/>
      <c r="M866" s="8"/>
    </row>
    <row r="867" spans="8:13" ht="13">
      <c r="H867" s="8"/>
      <c r="I867" s="8"/>
      <c r="J867" s="8"/>
      <c r="K867" s="8"/>
      <c r="L867" s="8"/>
      <c r="M867" s="8"/>
    </row>
    <row r="868" spans="8:13" ht="13">
      <c r="H868" s="8"/>
      <c r="I868" s="8"/>
      <c r="J868" s="8"/>
      <c r="K868" s="8"/>
      <c r="L868" s="8"/>
      <c r="M868" s="8"/>
    </row>
    <row r="869" spans="8:13" ht="13">
      <c r="H869" s="8"/>
      <c r="I869" s="8"/>
      <c r="J869" s="8"/>
      <c r="K869" s="8"/>
      <c r="L869" s="8"/>
      <c r="M869" s="8"/>
    </row>
    <row r="870" spans="8:13" ht="13">
      <c r="H870" s="8"/>
      <c r="I870" s="8"/>
      <c r="J870" s="8"/>
      <c r="K870" s="8"/>
      <c r="L870" s="8"/>
      <c r="M870" s="8"/>
    </row>
    <row r="871" spans="8:13" ht="13">
      <c r="H871" s="8"/>
      <c r="I871" s="8"/>
      <c r="J871" s="8"/>
      <c r="K871" s="8"/>
      <c r="L871" s="8"/>
      <c r="M871" s="8"/>
    </row>
    <row r="872" spans="8:13" ht="13">
      <c r="H872" s="8"/>
      <c r="I872" s="8"/>
      <c r="J872" s="8"/>
      <c r="K872" s="8"/>
      <c r="L872" s="8"/>
      <c r="M872" s="8"/>
    </row>
    <row r="873" spans="8:13" ht="13">
      <c r="H873" s="8"/>
      <c r="I873" s="8"/>
      <c r="J873" s="8"/>
      <c r="K873" s="8"/>
      <c r="L873" s="8"/>
      <c r="M873" s="8"/>
    </row>
    <row r="874" spans="8:13" ht="13">
      <c r="H874" s="8"/>
      <c r="I874" s="8"/>
      <c r="J874" s="8"/>
      <c r="K874" s="8"/>
      <c r="L874" s="8"/>
      <c r="M874" s="8"/>
    </row>
    <row r="875" spans="8:13" ht="13">
      <c r="H875" s="8"/>
      <c r="I875" s="8"/>
      <c r="J875" s="8"/>
      <c r="K875" s="8"/>
      <c r="L875" s="8"/>
      <c r="M875" s="8"/>
    </row>
    <row r="876" spans="8:13" ht="13">
      <c r="H876" s="8"/>
      <c r="I876" s="8"/>
      <c r="J876" s="8"/>
      <c r="K876" s="8"/>
      <c r="L876" s="8"/>
      <c r="M876" s="8"/>
    </row>
    <row r="877" spans="8:13" ht="13">
      <c r="H877" s="8"/>
      <c r="I877" s="8"/>
      <c r="J877" s="8"/>
      <c r="K877" s="8"/>
      <c r="L877" s="8"/>
      <c r="M877" s="8"/>
    </row>
    <row r="878" spans="8:13" ht="13">
      <c r="H878" s="8"/>
      <c r="I878" s="8"/>
      <c r="J878" s="8"/>
      <c r="K878" s="8"/>
      <c r="L878" s="8"/>
      <c r="M878" s="8"/>
    </row>
    <row r="879" spans="8:13" ht="13">
      <c r="H879" s="8"/>
      <c r="I879" s="8"/>
      <c r="J879" s="8"/>
      <c r="K879" s="8"/>
      <c r="L879" s="8"/>
      <c r="M879" s="8"/>
    </row>
    <row r="880" spans="8:13" ht="13">
      <c r="H880" s="8"/>
      <c r="I880" s="8"/>
      <c r="J880" s="8"/>
      <c r="K880" s="8"/>
      <c r="L880" s="8"/>
      <c r="M880" s="8"/>
    </row>
    <row r="881" spans="8:13" ht="13">
      <c r="H881" s="8"/>
      <c r="I881" s="8"/>
      <c r="J881" s="8"/>
      <c r="K881" s="8"/>
      <c r="L881" s="8"/>
      <c r="M881" s="8"/>
    </row>
    <row r="882" spans="8:13" ht="13">
      <c r="H882" s="8"/>
      <c r="I882" s="8"/>
      <c r="J882" s="8"/>
      <c r="K882" s="8"/>
      <c r="L882" s="8"/>
      <c r="M882" s="8"/>
    </row>
    <row r="883" spans="8:13" ht="13">
      <c r="H883" s="8"/>
      <c r="I883" s="8"/>
      <c r="J883" s="8"/>
      <c r="K883" s="8"/>
      <c r="L883" s="8"/>
      <c r="M883" s="8"/>
    </row>
    <row r="884" spans="8:13" ht="13">
      <c r="H884" s="8"/>
      <c r="I884" s="8"/>
      <c r="J884" s="8"/>
      <c r="K884" s="8"/>
      <c r="L884" s="8"/>
      <c r="M884" s="8"/>
    </row>
    <row r="885" spans="8:13" ht="13">
      <c r="H885" s="8"/>
      <c r="I885" s="8"/>
      <c r="J885" s="8"/>
      <c r="K885" s="8"/>
      <c r="L885" s="8"/>
      <c r="M885" s="8"/>
    </row>
    <row r="886" spans="8:13" ht="13">
      <c r="H886" s="8"/>
      <c r="I886" s="8"/>
      <c r="J886" s="8"/>
      <c r="K886" s="8"/>
      <c r="L886" s="8"/>
      <c r="M886" s="8"/>
    </row>
    <row r="887" spans="8:13" ht="13">
      <c r="H887" s="8"/>
      <c r="I887" s="8"/>
      <c r="J887" s="8"/>
      <c r="K887" s="8"/>
      <c r="L887" s="8"/>
      <c r="M887" s="8"/>
    </row>
    <row r="888" spans="8:13" ht="13">
      <c r="H888" s="8"/>
      <c r="I888" s="8"/>
      <c r="J888" s="8"/>
      <c r="K888" s="8"/>
      <c r="L888" s="8"/>
      <c r="M888" s="8"/>
    </row>
    <row r="889" spans="8:13" ht="13">
      <c r="H889" s="8"/>
      <c r="I889" s="8"/>
      <c r="J889" s="8"/>
      <c r="K889" s="8"/>
      <c r="L889" s="8"/>
      <c r="M889" s="8"/>
    </row>
    <row r="890" spans="8:13" ht="13">
      <c r="H890" s="8"/>
      <c r="I890" s="8"/>
      <c r="J890" s="8"/>
      <c r="K890" s="8"/>
      <c r="L890" s="8"/>
      <c r="M890" s="8"/>
    </row>
    <row r="891" spans="8:13" ht="13">
      <c r="H891" s="8"/>
      <c r="I891" s="8"/>
      <c r="J891" s="8"/>
      <c r="K891" s="8"/>
      <c r="L891" s="8"/>
      <c r="M891" s="8"/>
    </row>
    <row r="892" spans="8:13" ht="13">
      <c r="H892" s="8"/>
      <c r="I892" s="8"/>
      <c r="J892" s="8"/>
      <c r="K892" s="8"/>
      <c r="L892" s="8"/>
      <c r="M892" s="8"/>
    </row>
    <row r="893" spans="8:13" ht="13">
      <c r="H893" s="8"/>
      <c r="I893" s="8"/>
      <c r="J893" s="8"/>
      <c r="K893" s="8"/>
      <c r="L893" s="8"/>
      <c r="M893" s="8"/>
    </row>
    <row r="894" spans="8:13" ht="13">
      <c r="H894" s="8"/>
      <c r="I894" s="8"/>
      <c r="J894" s="8"/>
      <c r="K894" s="8"/>
      <c r="L894" s="8"/>
      <c r="M894" s="8"/>
    </row>
    <row r="895" spans="8:13" ht="13">
      <c r="H895" s="8"/>
      <c r="I895" s="8"/>
      <c r="J895" s="8"/>
      <c r="K895" s="8"/>
      <c r="L895" s="8"/>
      <c r="M895" s="8"/>
    </row>
    <row r="896" spans="8:13" ht="13">
      <c r="H896" s="8"/>
      <c r="I896" s="8"/>
      <c r="J896" s="8"/>
      <c r="K896" s="8"/>
      <c r="L896" s="8"/>
      <c r="M896" s="8"/>
    </row>
    <row r="897" spans="8:13" ht="13">
      <c r="H897" s="8"/>
      <c r="I897" s="8"/>
      <c r="J897" s="8"/>
      <c r="K897" s="8"/>
      <c r="L897" s="8"/>
      <c r="M897" s="8"/>
    </row>
    <row r="898" spans="8:13" ht="13">
      <c r="H898" s="8"/>
      <c r="I898" s="8"/>
      <c r="J898" s="8"/>
      <c r="K898" s="8"/>
      <c r="L898" s="8"/>
      <c r="M898" s="8"/>
    </row>
    <row r="899" spans="8:13" ht="13">
      <c r="H899" s="8"/>
      <c r="I899" s="8"/>
      <c r="J899" s="8"/>
      <c r="K899" s="8"/>
      <c r="L899" s="8"/>
      <c r="M899" s="8"/>
    </row>
    <row r="900" spans="8:13" ht="13">
      <c r="H900" s="8"/>
      <c r="I900" s="8"/>
      <c r="J900" s="8"/>
      <c r="K900" s="8"/>
      <c r="L900" s="8"/>
      <c r="M900" s="8"/>
    </row>
    <row r="901" spans="8:13" ht="13">
      <c r="H901" s="8"/>
      <c r="I901" s="8"/>
      <c r="J901" s="8"/>
      <c r="K901" s="8"/>
      <c r="L901" s="8"/>
      <c r="M901" s="8"/>
    </row>
    <row r="902" spans="8:13" ht="13">
      <c r="H902" s="8"/>
      <c r="I902" s="8"/>
      <c r="J902" s="8"/>
      <c r="K902" s="8"/>
      <c r="L902" s="8"/>
      <c r="M902" s="8"/>
    </row>
    <row r="903" spans="8:13" ht="13">
      <c r="H903" s="8"/>
      <c r="I903" s="8"/>
      <c r="J903" s="8"/>
      <c r="K903" s="8"/>
      <c r="L903" s="8"/>
      <c r="M903" s="8"/>
    </row>
    <row r="904" spans="8:13" ht="13">
      <c r="H904" s="8"/>
      <c r="I904" s="8"/>
      <c r="J904" s="8"/>
      <c r="K904" s="8"/>
      <c r="L904" s="8"/>
      <c r="M904" s="8"/>
    </row>
    <row r="905" spans="8:13" ht="13">
      <c r="H905" s="8"/>
      <c r="I905" s="8"/>
      <c r="J905" s="8"/>
      <c r="K905" s="8"/>
      <c r="L905" s="8"/>
      <c r="M905" s="8"/>
    </row>
    <row r="906" spans="8:13" ht="13">
      <c r="H906" s="8"/>
      <c r="I906" s="8"/>
      <c r="J906" s="8"/>
      <c r="K906" s="8"/>
      <c r="L906" s="8"/>
      <c r="M906" s="8"/>
    </row>
    <row r="907" spans="8:13" ht="13">
      <c r="H907" s="8"/>
      <c r="I907" s="8"/>
      <c r="J907" s="8"/>
      <c r="K907" s="8"/>
      <c r="L907" s="8"/>
      <c r="M907" s="8"/>
    </row>
    <row r="908" spans="8:13" ht="13">
      <c r="H908" s="8"/>
      <c r="I908" s="8"/>
      <c r="J908" s="8"/>
      <c r="K908" s="8"/>
      <c r="L908" s="8"/>
      <c r="M908" s="8"/>
    </row>
    <row r="909" spans="8:13" ht="13">
      <c r="H909" s="8"/>
      <c r="I909" s="8"/>
      <c r="J909" s="8"/>
      <c r="K909" s="8"/>
      <c r="L909" s="8"/>
      <c r="M909" s="8"/>
    </row>
    <row r="910" spans="8:13" ht="13">
      <c r="H910" s="8"/>
      <c r="I910" s="8"/>
      <c r="J910" s="8"/>
      <c r="K910" s="8"/>
      <c r="L910" s="8"/>
      <c r="M910" s="8"/>
    </row>
    <row r="911" spans="8:13" ht="13">
      <c r="H911" s="8"/>
      <c r="I911" s="8"/>
      <c r="J911" s="8"/>
      <c r="K911" s="8"/>
      <c r="L911" s="8"/>
      <c r="M911" s="8"/>
    </row>
    <row r="912" spans="8:13" ht="13">
      <c r="H912" s="8"/>
      <c r="I912" s="8"/>
      <c r="J912" s="8"/>
      <c r="K912" s="8"/>
      <c r="L912" s="8"/>
      <c r="M912" s="8"/>
    </row>
    <row r="913" spans="8:13" ht="13">
      <c r="H913" s="8"/>
      <c r="I913" s="8"/>
      <c r="J913" s="8"/>
      <c r="K913" s="8"/>
      <c r="L913" s="8"/>
      <c r="M913" s="8"/>
    </row>
    <row r="914" spans="8:13" ht="13">
      <c r="H914" s="8"/>
      <c r="I914" s="8"/>
      <c r="J914" s="8"/>
      <c r="K914" s="8"/>
      <c r="L914" s="8"/>
      <c r="M914" s="8"/>
    </row>
    <row r="915" spans="8:13" ht="13">
      <c r="H915" s="8"/>
      <c r="I915" s="8"/>
      <c r="J915" s="8"/>
      <c r="K915" s="8"/>
      <c r="L915" s="8"/>
      <c r="M915" s="8"/>
    </row>
    <row r="916" spans="8:13" ht="13">
      <c r="H916" s="8"/>
      <c r="I916" s="8"/>
      <c r="J916" s="8"/>
      <c r="K916" s="8"/>
      <c r="L916" s="8"/>
      <c r="M916" s="8"/>
    </row>
    <row r="917" spans="8:13" ht="13">
      <c r="H917" s="8"/>
      <c r="I917" s="8"/>
      <c r="J917" s="8"/>
      <c r="K917" s="8"/>
      <c r="L917" s="8"/>
      <c r="M917" s="8"/>
    </row>
    <row r="918" spans="8:13" ht="13">
      <c r="H918" s="8"/>
      <c r="I918" s="8"/>
      <c r="J918" s="8"/>
      <c r="K918" s="8"/>
      <c r="L918" s="8"/>
      <c r="M918" s="8"/>
    </row>
    <row r="919" spans="8:13" ht="13">
      <c r="H919" s="8"/>
      <c r="I919" s="8"/>
      <c r="J919" s="8"/>
      <c r="K919" s="8"/>
      <c r="L919" s="8"/>
      <c r="M919" s="8"/>
    </row>
    <row r="920" spans="8:13" ht="13">
      <c r="H920" s="8"/>
      <c r="I920" s="8"/>
      <c r="J920" s="8"/>
      <c r="K920" s="8"/>
      <c r="L920" s="8"/>
      <c r="M920" s="8"/>
    </row>
    <row r="921" spans="8:13" ht="13">
      <c r="H921" s="8"/>
      <c r="I921" s="8"/>
      <c r="J921" s="8"/>
      <c r="K921" s="8"/>
      <c r="L921" s="8"/>
      <c r="M921" s="8"/>
    </row>
    <row r="922" spans="8:13" ht="13">
      <c r="H922" s="8"/>
      <c r="I922" s="8"/>
      <c r="J922" s="8"/>
      <c r="K922" s="8"/>
      <c r="L922" s="8"/>
      <c r="M922" s="8"/>
    </row>
    <row r="923" spans="8:13" ht="13">
      <c r="H923" s="8"/>
      <c r="I923" s="8"/>
      <c r="J923" s="8"/>
      <c r="K923" s="8"/>
      <c r="L923" s="8"/>
      <c r="M923" s="8"/>
    </row>
    <row r="924" spans="8:13" ht="13">
      <c r="H924" s="8"/>
      <c r="I924" s="8"/>
      <c r="J924" s="8"/>
      <c r="K924" s="8"/>
      <c r="L924" s="8"/>
      <c r="M924" s="8"/>
    </row>
    <row r="925" spans="8:13" ht="13">
      <c r="H925" s="8"/>
      <c r="I925" s="8"/>
      <c r="J925" s="8"/>
      <c r="K925" s="8"/>
      <c r="L925" s="8"/>
      <c r="M925" s="8"/>
    </row>
    <row r="926" spans="8:13" ht="13">
      <c r="H926" s="8"/>
      <c r="I926" s="8"/>
      <c r="J926" s="8"/>
      <c r="K926" s="8"/>
      <c r="L926" s="8"/>
      <c r="M926" s="8"/>
    </row>
    <row r="927" spans="8:13" ht="13">
      <c r="H927" s="8"/>
      <c r="I927" s="8"/>
      <c r="J927" s="8"/>
      <c r="K927" s="8"/>
      <c r="L927" s="8"/>
      <c r="M927" s="8"/>
    </row>
    <row r="928" spans="8:13" ht="13">
      <c r="H928" s="8"/>
      <c r="I928" s="8"/>
      <c r="J928" s="8"/>
      <c r="K928" s="8"/>
      <c r="L928" s="8"/>
      <c r="M928" s="8"/>
    </row>
    <row r="929" spans="8:13" ht="13">
      <c r="H929" s="8"/>
      <c r="I929" s="8"/>
      <c r="J929" s="8"/>
      <c r="K929" s="8"/>
      <c r="L929" s="8"/>
      <c r="M929" s="8"/>
    </row>
    <row r="930" spans="8:13" ht="13">
      <c r="H930" s="8"/>
      <c r="I930" s="8"/>
      <c r="J930" s="8"/>
      <c r="K930" s="8"/>
      <c r="L930" s="8"/>
      <c r="M930" s="8"/>
    </row>
    <row r="931" spans="8:13" ht="13">
      <c r="H931" s="8"/>
      <c r="I931" s="8"/>
      <c r="J931" s="8"/>
      <c r="K931" s="8"/>
      <c r="L931" s="8"/>
      <c r="M931" s="8"/>
    </row>
    <row r="932" spans="8:13" ht="13">
      <c r="H932" s="8"/>
      <c r="I932" s="8"/>
      <c r="J932" s="8"/>
      <c r="K932" s="8"/>
      <c r="L932" s="8"/>
      <c r="M932" s="8"/>
    </row>
    <row r="933" spans="8:13" ht="13">
      <c r="H933" s="8"/>
      <c r="I933" s="8"/>
      <c r="J933" s="8"/>
      <c r="K933" s="8"/>
      <c r="L933" s="8"/>
      <c r="M933" s="8"/>
    </row>
    <row r="934" spans="8:13" ht="13">
      <c r="H934" s="8"/>
      <c r="I934" s="8"/>
      <c r="J934" s="8"/>
      <c r="K934" s="8"/>
      <c r="L934" s="8"/>
      <c r="M934" s="8"/>
    </row>
    <row r="935" spans="8:13" ht="13">
      <c r="H935" s="8"/>
      <c r="I935" s="8"/>
      <c r="J935" s="8"/>
      <c r="K935" s="8"/>
      <c r="L935" s="8"/>
      <c r="M935" s="8"/>
    </row>
    <row r="936" spans="8:13" ht="13">
      <c r="H936" s="8"/>
      <c r="I936" s="8"/>
      <c r="J936" s="8"/>
      <c r="K936" s="8"/>
      <c r="L936" s="8"/>
      <c r="M936" s="8"/>
    </row>
    <row r="937" spans="8:13" ht="13">
      <c r="H937" s="8"/>
      <c r="I937" s="8"/>
      <c r="J937" s="8"/>
      <c r="K937" s="8"/>
      <c r="L937" s="8"/>
      <c r="M937" s="8"/>
    </row>
    <row r="938" spans="8:13" ht="13">
      <c r="H938" s="8"/>
      <c r="I938" s="8"/>
      <c r="J938" s="8"/>
      <c r="K938" s="8"/>
      <c r="L938" s="8"/>
      <c r="M938" s="8"/>
    </row>
    <row r="939" spans="8:13" ht="13">
      <c r="H939" s="8"/>
      <c r="I939" s="8"/>
      <c r="J939" s="8"/>
      <c r="K939" s="8"/>
      <c r="L939" s="8"/>
      <c r="M939" s="8"/>
    </row>
    <row r="940" spans="8:13" ht="13">
      <c r="H940" s="8"/>
      <c r="I940" s="8"/>
      <c r="J940" s="8"/>
      <c r="K940" s="8"/>
      <c r="L940" s="8"/>
      <c r="M940" s="8"/>
    </row>
    <row r="941" spans="8:13" ht="13">
      <c r="H941" s="8"/>
      <c r="I941" s="8"/>
      <c r="J941" s="8"/>
      <c r="K941" s="8"/>
      <c r="L941" s="8"/>
      <c r="M941" s="8"/>
    </row>
    <row r="942" spans="8:13" ht="13">
      <c r="H942" s="8"/>
      <c r="I942" s="8"/>
      <c r="J942" s="8"/>
      <c r="K942" s="8"/>
      <c r="L942" s="8"/>
      <c r="M942" s="8"/>
    </row>
    <row r="943" spans="8:13" ht="13">
      <c r="H943" s="8"/>
      <c r="I943" s="8"/>
      <c r="J943" s="8"/>
      <c r="K943" s="8"/>
      <c r="L943" s="8"/>
      <c r="M943" s="8"/>
    </row>
    <row r="944" spans="8:13" ht="13">
      <c r="H944" s="8"/>
      <c r="I944" s="8"/>
      <c r="J944" s="8"/>
      <c r="K944" s="8"/>
      <c r="L944" s="8"/>
      <c r="M944" s="8"/>
    </row>
    <row r="945" spans="8:13" ht="13">
      <c r="H945" s="8"/>
      <c r="I945" s="8"/>
      <c r="J945" s="8"/>
      <c r="K945" s="8"/>
      <c r="L945" s="8"/>
      <c r="M945" s="8"/>
    </row>
    <row r="946" spans="8:13" ht="13">
      <c r="H946" s="8"/>
      <c r="I946" s="8"/>
      <c r="J946" s="8"/>
      <c r="K946" s="8"/>
      <c r="L946" s="8"/>
      <c r="M946" s="8"/>
    </row>
    <row r="947" spans="8:13" ht="13">
      <c r="H947" s="8"/>
      <c r="I947" s="8"/>
      <c r="J947" s="8"/>
      <c r="K947" s="8"/>
      <c r="L947" s="8"/>
      <c r="M947" s="8"/>
    </row>
    <row r="948" spans="8:13" ht="13">
      <c r="H948" s="8"/>
      <c r="I948" s="8"/>
      <c r="J948" s="8"/>
      <c r="K948" s="8"/>
      <c r="L948" s="8"/>
      <c r="M948" s="8"/>
    </row>
    <row r="949" spans="8:13" ht="13">
      <c r="H949" s="8"/>
      <c r="I949" s="8"/>
      <c r="J949" s="8"/>
      <c r="K949" s="8"/>
      <c r="L949" s="8"/>
      <c r="M949" s="8"/>
    </row>
    <row r="950" spans="8:13" ht="13">
      <c r="H950" s="8"/>
      <c r="I950" s="8"/>
      <c r="J950" s="8"/>
      <c r="K950" s="8"/>
      <c r="L950" s="8"/>
      <c r="M950" s="8"/>
    </row>
    <row r="951" spans="8:13" ht="13">
      <c r="H951" s="8"/>
      <c r="I951" s="8"/>
      <c r="J951" s="8"/>
      <c r="K951" s="8"/>
      <c r="L951" s="8"/>
      <c r="M951" s="8"/>
    </row>
    <row r="952" spans="8:13" ht="13">
      <c r="H952" s="8"/>
      <c r="I952" s="8"/>
      <c r="J952" s="8"/>
      <c r="K952" s="8"/>
      <c r="L952" s="8"/>
      <c r="M952" s="8"/>
    </row>
    <row r="953" spans="8:13" ht="13">
      <c r="H953" s="8"/>
      <c r="I953" s="8"/>
      <c r="J953" s="8"/>
      <c r="K953" s="8"/>
      <c r="L953" s="8"/>
      <c r="M953" s="8"/>
    </row>
    <row r="954" spans="8:13" ht="13">
      <c r="H954" s="8"/>
      <c r="I954" s="8"/>
      <c r="J954" s="8"/>
      <c r="K954" s="8"/>
      <c r="L954" s="8"/>
      <c r="M954" s="8"/>
    </row>
    <row r="955" spans="8:13" ht="13">
      <c r="H955" s="8"/>
      <c r="I955" s="8"/>
      <c r="J955" s="8"/>
      <c r="K955" s="8"/>
      <c r="L955" s="8"/>
      <c r="M955" s="8"/>
    </row>
    <row r="956" spans="8:13" ht="13">
      <c r="H956" s="8"/>
      <c r="I956" s="8"/>
      <c r="J956" s="8"/>
      <c r="K956" s="8"/>
      <c r="L956" s="8"/>
      <c r="M956" s="8"/>
    </row>
    <row r="957" spans="8:13" ht="13">
      <c r="H957" s="8"/>
      <c r="I957" s="8"/>
      <c r="J957" s="8"/>
      <c r="K957" s="8"/>
      <c r="L957" s="8"/>
      <c r="M957" s="8"/>
    </row>
    <row r="958" spans="8:13" ht="13">
      <c r="H958" s="8"/>
      <c r="I958" s="8"/>
      <c r="J958" s="8"/>
      <c r="K958" s="8"/>
      <c r="L958" s="8"/>
      <c r="M958" s="8"/>
    </row>
    <row r="959" spans="8:13" ht="13">
      <c r="H959" s="8"/>
      <c r="I959" s="8"/>
      <c r="J959" s="8"/>
      <c r="K959" s="8"/>
      <c r="L959" s="8"/>
      <c r="M959" s="8"/>
    </row>
    <row r="960" spans="8:13" ht="13">
      <c r="H960" s="8"/>
      <c r="I960" s="8"/>
      <c r="J960" s="8"/>
      <c r="K960" s="8"/>
      <c r="L960" s="8"/>
      <c r="M960" s="8"/>
    </row>
    <row r="961" spans="8:13" ht="13">
      <c r="H961" s="8"/>
      <c r="I961" s="8"/>
      <c r="J961" s="8"/>
      <c r="K961" s="8"/>
      <c r="L961" s="8"/>
      <c r="M961" s="8"/>
    </row>
    <row r="962" spans="8:13" ht="13">
      <c r="H962" s="8"/>
      <c r="I962" s="8"/>
      <c r="J962" s="8"/>
      <c r="K962" s="8"/>
      <c r="L962" s="8"/>
      <c r="M962" s="8"/>
    </row>
    <row r="963" spans="8:13" ht="13">
      <c r="H963" s="8"/>
      <c r="I963" s="8"/>
      <c r="J963" s="8"/>
      <c r="K963" s="8"/>
      <c r="L963" s="8"/>
      <c r="M963" s="8"/>
    </row>
    <row r="964" spans="8:13" ht="13">
      <c r="H964" s="8"/>
      <c r="I964" s="8"/>
      <c r="J964" s="8"/>
      <c r="K964" s="8"/>
      <c r="L964" s="8"/>
      <c r="M964" s="8"/>
    </row>
    <row r="965" spans="8:13" ht="13">
      <c r="H965" s="8"/>
      <c r="I965" s="8"/>
      <c r="J965" s="8"/>
      <c r="K965" s="8"/>
      <c r="L965" s="8"/>
      <c r="M965" s="8"/>
    </row>
    <row r="966" spans="8:13" ht="13">
      <c r="H966" s="8"/>
      <c r="I966" s="8"/>
      <c r="J966" s="8"/>
      <c r="K966" s="8"/>
      <c r="L966" s="8"/>
      <c r="M966" s="8"/>
    </row>
    <row r="967" spans="8:13" ht="13">
      <c r="H967" s="8"/>
      <c r="I967" s="8"/>
      <c r="J967" s="8"/>
      <c r="K967" s="8"/>
      <c r="L967" s="8"/>
      <c r="M967" s="8"/>
    </row>
    <row r="968" spans="8:13" ht="13">
      <c r="H968" s="8"/>
      <c r="I968" s="8"/>
      <c r="J968" s="8"/>
      <c r="K968" s="8"/>
      <c r="L968" s="8"/>
      <c r="M968" s="8"/>
    </row>
    <row r="969" spans="8:13" ht="13">
      <c r="H969" s="8"/>
      <c r="I969" s="8"/>
      <c r="J969" s="8"/>
      <c r="K969" s="8"/>
      <c r="L969" s="8"/>
      <c r="M969" s="8"/>
    </row>
    <row r="970" spans="8:13" ht="13">
      <c r="H970" s="8"/>
      <c r="I970" s="8"/>
      <c r="J970" s="8"/>
      <c r="K970" s="8"/>
      <c r="L970" s="8"/>
      <c r="M970" s="8"/>
    </row>
    <row r="971" spans="8:13" ht="13">
      <c r="H971" s="8"/>
      <c r="I971" s="8"/>
      <c r="J971" s="8"/>
      <c r="K971" s="8"/>
      <c r="L971" s="8"/>
      <c r="M971" s="8"/>
    </row>
    <row r="972" spans="8:13" ht="13">
      <c r="H972" s="8"/>
      <c r="I972" s="8"/>
      <c r="J972" s="8"/>
      <c r="K972" s="8"/>
      <c r="L972" s="8"/>
      <c r="M972" s="8"/>
    </row>
    <row r="973" spans="8:13" ht="13">
      <c r="H973" s="8"/>
      <c r="I973" s="8"/>
      <c r="J973" s="8"/>
      <c r="K973" s="8"/>
      <c r="L973" s="8"/>
      <c r="M973" s="8"/>
    </row>
    <row r="974" spans="8:13" ht="13">
      <c r="H974" s="8"/>
      <c r="I974" s="8"/>
      <c r="J974" s="8"/>
      <c r="K974" s="8"/>
      <c r="L974" s="8"/>
      <c r="M974" s="8"/>
    </row>
    <row r="975" spans="8:13" ht="13">
      <c r="H975" s="8"/>
      <c r="I975" s="8"/>
      <c r="J975" s="8"/>
      <c r="K975" s="8"/>
      <c r="L975" s="8"/>
      <c r="M975" s="8"/>
    </row>
    <row r="976" spans="8:13" ht="13">
      <c r="H976" s="8"/>
      <c r="I976" s="8"/>
      <c r="J976" s="8"/>
      <c r="K976" s="8"/>
      <c r="L976" s="8"/>
      <c r="M976" s="8"/>
    </row>
    <row r="977" spans="8:13" ht="13">
      <c r="H977" s="8"/>
      <c r="I977" s="8"/>
      <c r="J977" s="8"/>
      <c r="K977" s="8"/>
      <c r="L977" s="8"/>
      <c r="M977" s="8"/>
    </row>
    <row r="978" spans="8:13" ht="13">
      <c r="H978" s="8"/>
      <c r="I978" s="8"/>
      <c r="J978" s="8"/>
      <c r="K978" s="8"/>
      <c r="L978" s="8"/>
      <c r="M978" s="8"/>
    </row>
    <row r="979" spans="8:13" ht="13">
      <c r="H979" s="8"/>
      <c r="I979" s="8"/>
      <c r="J979" s="8"/>
      <c r="K979" s="8"/>
      <c r="L979" s="8"/>
      <c r="M979" s="8"/>
    </row>
    <row r="980" spans="8:13" ht="13">
      <c r="H980" s="8"/>
      <c r="I980" s="8"/>
      <c r="J980" s="8"/>
      <c r="K980" s="8"/>
      <c r="L980" s="8"/>
      <c r="M980" s="8"/>
    </row>
    <row r="981" spans="8:13" ht="13">
      <c r="H981" s="8"/>
      <c r="I981" s="8"/>
      <c r="J981" s="8"/>
      <c r="K981" s="8"/>
      <c r="L981" s="8"/>
      <c r="M981" s="8"/>
    </row>
    <row r="982" spans="8:13" ht="13">
      <c r="H982" s="8"/>
      <c r="I982" s="8"/>
      <c r="J982" s="8"/>
      <c r="K982" s="8"/>
      <c r="L982" s="8"/>
      <c r="M982" s="8"/>
    </row>
    <row r="983" spans="8:13" ht="13">
      <c r="H983" s="8"/>
      <c r="I983" s="8"/>
      <c r="J983" s="8"/>
      <c r="K983" s="8"/>
      <c r="L983" s="8"/>
      <c r="M983" s="8"/>
    </row>
    <row r="984" spans="8:13" ht="13">
      <c r="H984" s="8"/>
      <c r="I984" s="8"/>
      <c r="J984" s="8"/>
      <c r="K984" s="8"/>
      <c r="L984" s="8"/>
      <c r="M984" s="8"/>
    </row>
    <row r="985" spans="8:13" ht="13">
      <c r="H985" s="8"/>
      <c r="I985" s="8"/>
      <c r="J985" s="8"/>
      <c r="K985" s="8"/>
      <c r="L985" s="8"/>
      <c r="M985" s="8"/>
    </row>
    <row r="986" spans="8:13" ht="13">
      <c r="H986" s="8"/>
      <c r="I986" s="8"/>
      <c r="J986" s="8"/>
      <c r="K986" s="8"/>
      <c r="L986" s="8"/>
      <c r="M986" s="8"/>
    </row>
    <row r="987" spans="8:13" ht="13">
      <c r="H987" s="8"/>
      <c r="I987" s="8"/>
      <c r="J987" s="8"/>
      <c r="K987" s="8"/>
      <c r="L987" s="8"/>
      <c r="M987" s="8"/>
    </row>
    <row r="988" spans="8:13" ht="13">
      <c r="H988" s="8"/>
      <c r="I988" s="8"/>
      <c r="J988" s="8"/>
      <c r="K988" s="8"/>
      <c r="L988" s="8"/>
      <c r="M988" s="8"/>
    </row>
    <row r="989" spans="8:13" ht="13">
      <c r="H989" s="8"/>
      <c r="I989" s="8"/>
      <c r="J989" s="8"/>
      <c r="K989" s="8"/>
      <c r="L989" s="8"/>
      <c r="M989" s="8"/>
    </row>
    <row r="990" spans="8:13" ht="13">
      <c r="H990" s="8"/>
      <c r="I990" s="8"/>
      <c r="J990" s="8"/>
      <c r="K990" s="8"/>
      <c r="L990" s="8"/>
      <c r="M990" s="8"/>
    </row>
    <row r="991" spans="8:13" ht="13">
      <c r="H991" s="8"/>
      <c r="I991" s="8"/>
      <c r="J991" s="8"/>
      <c r="K991" s="8"/>
      <c r="L991" s="8"/>
      <c r="M991" s="8"/>
    </row>
    <row r="992" spans="8:13" ht="13">
      <c r="H992" s="8"/>
      <c r="I992" s="8"/>
      <c r="J992" s="8"/>
      <c r="K992" s="8"/>
      <c r="L992" s="8"/>
      <c r="M992" s="8"/>
    </row>
  </sheetData>
  <phoneticPr fontId="10" type="noConversion"/>
  <conditionalFormatting sqref="F2:F72">
    <cfRule type="containsText" dxfId="24" priority="1" operator="containsText" text="Dead">
      <formula>NOT(ISERROR(SEARCH("Dead",F2)))</formula>
    </cfRule>
    <cfRule type="containsText" dxfId="23" priority="2" operator="containsText" text="Alive">
      <formula>NOT(ISERROR(SEARCH("Alive",F2)))</formula>
    </cfRule>
  </conditionalFormatting>
  <conditionalFormatting sqref="G2:G49 G53 G55:G72">
    <cfRule type="colorScale" priority="8">
      <colorScale>
        <cfvo type="min"/>
        <cfvo type="percentile" val="50"/>
        <cfvo type="max"/>
        <color rgb="FFE67C73"/>
        <color rgb="FFFFFFFF"/>
        <color rgb="FF3D85C6"/>
      </colorScale>
    </cfRule>
  </conditionalFormatting>
  <conditionalFormatting sqref="R2:R53 R55:R72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U2:U53 U55:U72">
    <cfRule type="colorScale" priority="15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A28D-B191-EC42-99C5-9C5E6A1FC39A}">
  <dimension ref="A1:F37"/>
  <sheetViews>
    <sheetView workbookViewId="0"/>
  </sheetViews>
  <sheetFormatPr baseColWidth="10" defaultRowHeight="16"/>
  <cols>
    <col min="1" max="16384" width="10.83203125" style="30"/>
  </cols>
  <sheetData>
    <row r="1" spans="1:6">
      <c r="A1" s="30" t="s">
        <v>0</v>
      </c>
      <c r="B1" s="30" t="s">
        <v>233</v>
      </c>
      <c r="C1" s="30" t="s">
        <v>232</v>
      </c>
      <c r="D1" s="30" t="s">
        <v>647</v>
      </c>
      <c r="E1" s="30" t="s">
        <v>646</v>
      </c>
      <c r="F1" s="30" t="s">
        <v>4</v>
      </c>
    </row>
    <row r="2" spans="1:6">
      <c r="A2" s="30" t="s">
        <v>438</v>
      </c>
      <c r="B2" s="30">
        <v>801.72500000000002</v>
      </c>
      <c r="C2" s="30">
        <v>583.74</v>
      </c>
      <c r="D2" s="30">
        <v>170</v>
      </c>
      <c r="F2" s="30" t="s">
        <v>251</v>
      </c>
    </row>
    <row r="3" spans="1:6">
      <c r="A3" s="30" t="s">
        <v>437</v>
      </c>
      <c r="B3" s="30">
        <v>781.38</v>
      </c>
      <c r="C3" s="30">
        <v>598.24</v>
      </c>
      <c r="D3" s="30">
        <v>190</v>
      </c>
      <c r="F3" s="30" t="s">
        <v>135</v>
      </c>
    </row>
    <row r="4" spans="1:6">
      <c r="A4" s="30" t="s">
        <v>436</v>
      </c>
      <c r="B4" s="30">
        <v>762</v>
      </c>
      <c r="C4" s="30">
        <v>639.32000000000005</v>
      </c>
      <c r="D4" s="30">
        <v>169</v>
      </c>
      <c r="F4" s="30" t="s">
        <v>135</v>
      </c>
    </row>
    <row r="5" spans="1:6">
      <c r="A5" s="30" t="s">
        <v>435</v>
      </c>
      <c r="B5" s="30">
        <v>701.61800000000005</v>
      </c>
      <c r="C5" s="30">
        <v>674.82</v>
      </c>
      <c r="D5" s="30">
        <v>182</v>
      </c>
      <c r="E5" s="30">
        <v>1.131</v>
      </c>
      <c r="F5" s="30" t="s">
        <v>135</v>
      </c>
    </row>
    <row r="6" spans="1:6">
      <c r="A6" s="30" t="s">
        <v>434</v>
      </c>
      <c r="B6" s="30">
        <v>558.34</v>
      </c>
      <c r="C6" s="30">
        <v>837.62</v>
      </c>
      <c r="D6" s="30">
        <v>102</v>
      </c>
      <c r="E6" s="30">
        <v>1.0860000000000001</v>
      </c>
      <c r="F6" s="30" t="s">
        <v>251</v>
      </c>
    </row>
    <row r="7" spans="1:6">
      <c r="A7" s="30" t="s">
        <v>433</v>
      </c>
      <c r="B7" s="30">
        <v>744.62</v>
      </c>
      <c r="C7" s="30">
        <v>662.42</v>
      </c>
      <c r="D7" s="30">
        <v>194</v>
      </c>
      <c r="E7" s="30">
        <v>1.161</v>
      </c>
      <c r="F7" s="30" t="s">
        <v>135</v>
      </c>
    </row>
    <row r="8" spans="1:6">
      <c r="A8" s="30" t="s">
        <v>432</v>
      </c>
      <c r="B8" s="30">
        <v>679.57</v>
      </c>
      <c r="C8" s="30">
        <v>664.58</v>
      </c>
      <c r="D8" s="30">
        <v>191</v>
      </c>
      <c r="E8" s="30">
        <v>1.1259999999999999</v>
      </c>
      <c r="F8" s="30" t="s">
        <v>135</v>
      </c>
    </row>
    <row r="9" spans="1:6">
      <c r="A9" s="30" t="s">
        <v>431</v>
      </c>
      <c r="B9" s="30">
        <v>674.20699999999999</v>
      </c>
      <c r="C9" s="30">
        <v>654.44000000000005</v>
      </c>
      <c r="D9" s="30">
        <v>160</v>
      </c>
      <c r="E9" s="30">
        <v>1.109</v>
      </c>
      <c r="F9" s="30" t="s">
        <v>135</v>
      </c>
    </row>
    <row r="10" spans="1:6">
      <c r="A10" s="30" t="s">
        <v>430</v>
      </c>
      <c r="B10" s="30">
        <v>717.19</v>
      </c>
      <c r="C10" s="30">
        <v>680.52</v>
      </c>
      <c r="D10" s="30">
        <v>161</v>
      </c>
      <c r="E10" s="30">
        <v>1.133</v>
      </c>
      <c r="F10" s="30" t="s">
        <v>135</v>
      </c>
    </row>
    <row r="11" spans="1:6">
      <c r="A11" s="30" t="s">
        <v>429</v>
      </c>
      <c r="B11" s="30">
        <v>753.72</v>
      </c>
      <c r="C11" s="30">
        <v>673.78</v>
      </c>
      <c r="D11" s="30">
        <v>188</v>
      </c>
      <c r="E11" s="30">
        <v>1.127</v>
      </c>
      <c r="F11" s="30" t="s">
        <v>135</v>
      </c>
    </row>
    <row r="12" spans="1:6">
      <c r="A12" s="30" t="s">
        <v>428</v>
      </c>
      <c r="B12" s="30">
        <v>744.47</v>
      </c>
      <c r="C12" s="30">
        <v>662.68</v>
      </c>
      <c r="D12" s="30">
        <v>208</v>
      </c>
      <c r="E12" s="30">
        <v>1.1399999999999999</v>
      </c>
      <c r="F12" s="30" t="s">
        <v>135</v>
      </c>
    </row>
    <row r="13" spans="1:6">
      <c r="A13" s="30" t="s">
        <v>427</v>
      </c>
      <c r="B13" s="30">
        <v>719.22</v>
      </c>
      <c r="C13" s="30">
        <v>665.77</v>
      </c>
      <c r="D13" s="30">
        <v>198</v>
      </c>
      <c r="E13" s="30">
        <v>1.1439999999999999</v>
      </c>
      <c r="F13" s="30" t="s">
        <v>135</v>
      </c>
    </row>
    <row r="14" spans="1:6">
      <c r="A14" s="30" t="s">
        <v>426</v>
      </c>
      <c r="B14" s="30">
        <v>669.88</v>
      </c>
      <c r="C14" s="30">
        <v>710.36</v>
      </c>
      <c r="D14" s="30">
        <v>140</v>
      </c>
      <c r="E14" s="30">
        <v>1.1100000000000001</v>
      </c>
      <c r="F14" s="30" t="s">
        <v>251</v>
      </c>
    </row>
    <row r="15" spans="1:6">
      <c r="A15" s="30" t="s">
        <v>425</v>
      </c>
      <c r="B15" s="30">
        <v>699.7</v>
      </c>
      <c r="C15" s="30">
        <v>753.17</v>
      </c>
      <c r="D15" s="30">
        <v>126</v>
      </c>
      <c r="E15" s="30">
        <v>1.1000000000000001</v>
      </c>
      <c r="F15" s="30" t="s">
        <v>251</v>
      </c>
    </row>
    <row r="16" spans="1:6">
      <c r="A16" s="30" t="s">
        <v>414</v>
      </c>
      <c r="B16" s="30">
        <v>792.09699999999998</v>
      </c>
      <c r="C16" s="30">
        <v>743.55</v>
      </c>
      <c r="D16" s="30">
        <v>179</v>
      </c>
      <c r="E16" s="30">
        <v>1.129</v>
      </c>
      <c r="F16" s="30" t="s">
        <v>135</v>
      </c>
    </row>
    <row r="17" spans="1:6">
      <c r="A17" s="30" t="s">
        <v>405</v>
      </c>
      <c r="B17" s="30">
        <v>687.17200000000003</v>
      </c>
      <c r="C17" s="30">
        <v>665.94899999999996</v>
      </c>
      <c r="D17" s="30">
        <v>126</v>
      </c>
      <c r="E17" s="30">
        <v>1.099</v>
      </c>
      <c r="F17" s="30" t="s">
        <v>251</v>
      </c>
    </row>
    <row r="18" spans="1:6">
      <c r="A18" s="30" t="s">
        <v>397</v>
      </c>
      <c r="B18" s="30">
        <v>585.03</v>
      </c>
      <c r="C18" s="30">
        <v>875.65</v>
      </c>
      <c r="D18" s="30">
        <v>87</v>
      </c>
      <c r="E18" s="30">
        <v>1.05</v>
      </c>
      <c r="F18" s="30" t="s">
        <v>251</v>
      </c>
    </row>
    <row r="19" spans="1:6">
      <c r="A19" s="30" t="s">
        <v>390</v>
      </c>
      <c r="B19" s="30">
        <v>661.22</v>
      </c>
      <c r="C19" s="30">
        <v>760.3</v>
      </c>
      <c r="D19" s="30">
        <v>101</v>
      </c>
      <c r="E19" s="30">
        <v>1.0820000000000001</v>
      </c>
      <c r="F19" s="30" t="s">
        <v>251</v>
      </c>
    </row>
    <row r="20" spans="1:6">
      <c r="A20" s="30" t="s">
        <v>384</v>
      </c>
      <c r="B20" s="30">
        <v>717.20699999999999</v>
      </c>
      <c r="C20" s="30">
        <v>626.88</v>
      </c>
      <c r="D20" s="30">
        <v>173</v>
      </c>
      <c r="E20" s="30">
        <v>1.133</v>
      </c>
      <c r="F20" s="30" t="s">
        <v>135</v>
      </c>
    </row>
    <row r="21" spans="1:6">
      <c r="A21" s="30" t="s">
        <v>383</v>
      </c>
      <c r="B21" s="30">
        <v>755.46</v>
      </c>
      <c r="C21" s="30">
        <v>698.95</v>
      </c>
      <c r="D21" s="30">
        <v>190</v>
      </c>
      <c r="E21" s="30">
        <v>1.133</v>
      </c>
      <c r="F21" s="30" t="s">
        <v>135</v>
      </c>
    </row>
    <row r="22" spans="1:6">
      <c r="A22" s="30" t="s">
        <v>382</v>
      </c>
      <c r="B22" s="30">
        <v>729.95</v>
      </c>
      <c r="C22" s="30">
        <v>651.92999999999995</v>
      </c>
      <c r="D22" s="30">
        <v>190</v>
      </c>
      <c r="E22" s="30">
        <v>1.125</v>
      </c>
      <c r="F22" s="30" t="s">
        <v>135</v>
      </c>
    </row>
    <row r="23" spans="1:6">
      <c r="A23" s="30" t="s">
        <v>381</v>
      </c>
      <c r="B23" s="30">
        <v>823.04499999999996</v>
      </c>
      <c r="C23" s="30">
        <v>621.99</v>
      </c>
      <c r="D23" s="30">
        <v>238</v>
      </c>
      <c r="E23" s="30">
        <v>1.206</v>
      </c>
      <c r="F23" s="30" t="s">
        <v>135</v>
      </c>
    </row>
    <row r="24" spans="1:6">
      <c r="A24" s="30" t="s">
        <v>380</v>
      </c>
      <c r="B24" s="30">
        <v>749.98</v>
      </c>
      <c r="C24" s="30">
        <v>565.61</v>
      </c>
      <c r="D24" s="30">
        <v>193</v>
      </c>
      <c r="F24" s="30" t="s">
        <v>135</v>
      </c>
    </row>
    <row r="25" spans="1:6">
      <c r="A25" s="30" t="s">
        <v>379</v>
      </c>
      <c r="B25" s="30">
        <v>772.5</v>
      </c>
      <c r="C25" s="30">
        <v>589.59</v>
      </c>
      <c r="D25" s="30">
        <v>210</v>
      </c>
      <c r="F25" s="30" t="s">
        <v>135</v>
      </c>
    </row>
    <row r="26" spans="1:6">
      <c r="A26" s="30" t="s">
        <v>378</v>
      </c>
      <c r="B26" s="30">
        <v>785.6</v>
      </c>
      <c r="C26" s="30">
        <v>590.84</v>
      </c>
      <c r="D26" s="30">
        <v>235</v>
      </c>
      <c r="E26" s="30">
        <v>1.1850000000000001</v>
      </c>
      <c r="F26" s="30" t="s">
        <v>135</v>
      </c>
    </row>
    <row r="27" spans="1:6">
      <c r="A27" s="30" t="s">
        <v>377</v>
      </c>
      <c r="B27" s="30">
        <v>702.87</v>
      </c>
      <c r="C27" s="30">
        <v>548.21</v>
      </c>
      <c r="D27" s="30">
        <v>221</v>
      </c>
      <c r="E27" s="30">
        <v>1.1599999999999999</v>
      </c>
      <c r="F27" s="30" t="s">
        <v>135</v>
      </c>
    </row>
    <row r="28" spans="1:6">
      <c r="A28" s="30" t="s">
        <v>645</v>
      </c>
      <c r="B28" s="30">
        <v>772.97</v>
      </c>
      <c r="C28" s="30">
        <v>605.53</v>
      </c>
      <c r="D28" s="30">
        <v>175</v>
      </c>
      <c r="F28" s="30" t="s">
        <v>251</v>
      </c>
    </row>
    <row r="29" spans="1:6">
      <c r="A29" s="30" t="s">
        <v>365</v>
      </c>
      <c r="B29" s="30">
        <v>845.39</v>
      </c>
      <c r="C29" s="30">
        <v>653.82500000000005</v>
      </c>
      <c r="D29" s="30">
        <v>190</v>
      </c>
      <c r="E29" s="30">
        <v>1.1759999999999999</v>
      </c>
      <c r="F29" s="30" t="s">
        <v>135</v>
      </c>
    </row>
    <row r="30" spans="1:6">
      <c r="A30" s="30" t="s">
        <v>364</v>
      </c>
      <c r="B30" s="30">
        <v>819.04600000000005</v>
      </c>
      <c r="C30" s="30">
        <v>588.52</v>
      </c>
      <c r="D30" s="30">
        <v>197</v>
      </c>
      <c r="E30" s="30">
        <v>1.165</v>
      </c>
      <c r="F30" s="30" t="s">
        <v>135</v>
      </c>
    </row>
    <row r="31" spans="1:6">
      <c r="A31" s="30" t="s">
        <v>363</v>
      </c>
      <c r="B31" s="30">
        <v>797</v>
      </c>
      <c r="C31" s="30">
        <v>586.11500000000001</v>
      </c>
      <c r="D31" s="30">
        <v>170</v>
      </c>
      <c r="E31" s="30">
        <v>1.147</v>
      </c>
      <c r="F31" s="30" t="s">
        <v>135</v>
      </c>
    </row>
    <row r="32" spans="1:6">
      <c r="A32" s="30" t="s">
        <v>362</v>
      </c>
      <c r="B32" s="30">
        <v>765.58</v>
      </c>
      <c r="C32" s="30">
        <v>589.79999999999995</v>
      </c>
      <c r="D32" s="30">
        <v>269</v>
      </c>
      <c r="E32" s="30">
        <v>1.2410000000000001</v>
      </c>
      <c r="F32" s="30" t="s">
        <v>135</v>
      </c>
    </row>
    <row r="33" spans="1:6">
      <c r="A33" s="30" t="s">
        <v>424</v>
      </c>
      <c r="B33" s="30">
        <v>808.04200000000003</v>
      </c>
      <c r="C33" s="30">
        <v>751.52</v>
      </c>
      <c r="D33" s="30">
        <v>180</v>
      </c>
      <c r="F33" s="30" t="s">
        <v>251</v>
      </c>
    </row>
    <row r="34" spans="1:6">
      <c r="A34" s="30" t="s">
        <v>376</v>
      </c>
      <c r="B34" s="30">
        <v>905.16</v>
      </c>
      <c r="C34" s="30">
        <v>617.6</v>
      </c>
      <c r="D34" s="30">
        <v>270</v>
      </c>
      <c r="F34" s="30" t="s">
        <v>135</v>
      </c>
    </row>
    <row r="35" spans="1:6">
      <c r="A35" s="30" t="s">
        <v>253</v>
      </c>
      <c r="B35" s="30">
        <v>703</v>
      </c>
      <c r="C35" s="30">
        <v>665</v>
      </c>
      <c r="D35" s="30">
        <v>180</v>
      </c>
      <c r="F35" s="30" t="s">
        <v>251</v>
      </c>
    </row>
    <row r="36" spans="1:6">
      <c r="A36" s="30" t="s">
        <v>248</v>
      </c>
      <c r="B36" s="30">
        <v>785</v>
      </c>
      <c r="C36" s="30">
        <v>616</v>
      </c>
      <c r="D36" s="30">
        <v>225</v>
      </c>
      <c r="F36" s="30" t="s">
        <v>135</v>
      </c>
    </row>
    <row r="37" spans="1:6">
      <c r="A37" s="30" t="s">
        <v>252</v>
      </c>
      <c r="B37" s="30">
        <v>598</v>
      </c>
      <c r="C37" s="30">
        <v>694</v>
      </c>
      <c r="D37" s="30">
        <v>135</v>
      </c>
      <c r="F37" s="30" t="s">
        <v>251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8EB6-388D-5C44-B263-6EED848CA4A6}">
  <dimension ref="A1:AF51"/>
  <sheetViews>
    <sheetView tabSelected="1" workbookViewId="0">
      <pane xSplit="1" ySplit="1" topLeftCell="B34" activePane="bottomRight" state="frozen"/>
      <selection pane="topRight" activeCell="B1" sqref="B1"/>
      <selection pane="bottomLeft" activeCell="A2" sqref="A2"/>
      <selection pane="bottomRight" activeCell="H47" sqref="H47"/>
    </sheetView>
  </sheetViews>
  <sheetFormatPr baseColWidth="10" defaultColWidth="11" defaultRowHeight="16"/>
  <cols>
    <col min="1" max="1" width="8.6640625" style="30" customWidth="1"/>
    <col min="2" max="2" width="3.1640625" style="30" customWidth="1"/>
    <col min="3" max="3" width="7" style="50" customWidth="1"/>
    <col min="4" max="4" width="6.1640625" style="30" customWidth="1"/>
    <col min="5" max="6" width="7.33203125" style="30" customWidth="1"/>
    <col min="7" max="7" width="6" style="30" customWidth="1"/>
    <col min="8" max="8" width="13" style="30" customWidth="1"/>
    <col min="9" max="9" width="6.83203125" style="51" bestFit="1" customWidth="1"/>
    <col min="10" max="10" width="7.5" style="30" customWidth="1"/>
    <col min="11" max="11" width="10.6640625" style="30" bestFit="1" customWidth="1"/>
    <col min="12" max="12" width="9" style="50" customWidth="1"/>
    <col min="13" max="13" width="7.6640625" style="50" customWidth="1"/>
    <col min="14" max="14" width="11" style="49"/>
    <col min="15" max="15" width="10.83203125" style="44" customWidth="1"/>
    <col min="16" max="16" width="7.6640625" style="30" bestFit="1" customWidth="1"/>
    <col min="17" max="17" width="7" style="30" bestFit="1" customWidth="1"/>
    <col min="18" max="18" width="5.83203125" style="30" customWidth="1"/>
    <col min="19" max="19" width="6" style="30" customWidth="1"/>
    <col min="20" max="20" width="5.83203125" style="30" customWidth="1"/>
    <col min="21" max="21" width="5.83203125" style="44" customWidth="1"/>
    <col min="22" max="22" width="8" style="30" bestFit="1" customWidth="1"/>
    <col min="23" max="24" width="8.1640625" style="48" bestFit="1" customWidth="1"/>
    <col min="25" max="25" width="7" style="47" customWidth="1"/>
    <col min="26" max="26" width="8.1640625" style="43" bestFit="1" customWidth="1"/>
    <col min="27" max="27" width="7.6640625" style="43" bestFit="1" customWidth="1"/>
    <col min="28" max="28" width="9.1640625" style="46" customWidth="1"/>
    <col min="29" max="29" width="8.5" style="43" customWidth="1"/>
    <col min="30" max="30" width="7.6640625" style="46" customWidth="1"/>
    <col min="31" max="16384" width="11" style="30"/>
  </cols>
  <sheetData>
    <row r="1" spans="1:31">
      <c r="A1" s="63" t="s">
        <v>0</v>
      </c>
      <c r="B1" s="63" t="s">
        <v>1</v>
      </c>
      <c r="C1" s="77" t="s">
        <v>745</v>
      </c>
      <c r="D1" s="63" t="s">
        <v>744</v>
      </c>
      <c r="E1" s="63" t="s">
        <v>743</v>
      </c>
      <c r="F1" s="63" t="s">
        <v>742</v>
      </c>
      <c r="G1" s="63" t="s">
        <v>237</v>
      </c>
      <c r="H1" s="63" t="s">
        <v>650</v>
      </c>
      <c r="I1" s="53" t="s">
        <v>741</v>
      </c>
      <c r="J1" s="63" t="s">
        <v>236</v>
      </c>
      <c r="K1" s="63" t="s">
        <v>4</v>
      </c>
      <c r="L1" s="77" t="s">
        <v>233</v>
      </c>
      <c r="M1" s="77" t="s">
        <v>232</v>
      </c>
      <c r="N1" s="93" t="s">
        <v>234</v>
      </c>
      <c r="O1" s="92" t="s">
        <v>740</v>
      </c>
      <c r="P1" s="63" t="s">
        <v>739</v>
      </c>
      <c r="Q1" s="63" t="s">
        <v>25</v>
      </c>
      <c r="R1" s="92" t="s">
        <v>17</v>
      </c>
      <c r="S1" s="92" t="s">
        <v>18</v>
      </c>
      <c r="T1" s="92" t="s">
        <v>20</v>
      </c>
      <c r="U1" s="92" t="s">
        <v>19</v>
      </c>
      <c r="V1" s="63" t="s">
        <v>738</v>
      </c>
      <c r="W1" s="91" t="s">
        <v>21</v>
      </c>
      <c r="X1" s="91" t="s">
        <v>737</v>
      </c>
      <c r="Y1" s="77" t="s">
        <v>647</v>
      </c>
      <c r="Z1" s="90" t="s">
        <v>736</v>
      </c>
      <c r="AA1" s="90" t="s">
        <v>735</v>
      </c>
      <c r="AB1" s="90" t="s">
        <v>734</v>
      </c>
      <c r="AC1" s="90" t="s">
        <v>733</v>
      </c>
      <c r="AD1" s="90" t="s">
        <v>732</v>
      </c>
      <c r="AE1" s="63" t="s">
        <v>731</v>
      </c>
    </row>
    <row r="2" spans="1:31">
      <c r="A2" s="30" t="s">
        <v>730</v>
      </c>
      <c r="B2" s="30">
        <v>1</v>
      </c>
      <c r="C2" s="74">
        <v>190214</v>
      </c>
      <c r="D2" s="56" t="s">
        <v>653</v>
      </c>
      <c r="E2" s="68" t="s">
        <v>136</v>
      </c>
      <c r="F2" s="67" t="s">
        <v>675</v>
      </c>
      <c r="G2" s="56" t="s">
        <v>650</v>
      </c>
      <c r="H2" s="61" t="s">
        <v>686</v>
      </c>
      <c r="I2" s="62">
        <v>270</v>
      </c>
      <c r="J2" s="61" t="s">
        <v>144</v>
      </c>
      <c r="K2" s="56" t="s">
        <v>251</v>
      </c>
      <c r="L2" s="60">
        <v>527.5</v>
      </c>
      <c r="M2" s="59">
        <v>811.8</v>
      </c>
      <c r="N2" s="58">
        <f>L2/SUM(L2:M2)</f>
        <v>0.39386246546703502</v>
      </c>
      <c r="O2" s="55">
        <v>150.25</v>
      </c>
      <c r="P2" s="56">
        <v>1</v>
      </c>
      <c r="Q2" s="56">
        <v>15</v>
      </c>
      <c r="R2" s="55">
        <v>52</v>
      </c>
      <c r="S2" s="55">
        <v>31</v>
      </c>
      <c r="T2" s="30">
        <f>31*0.7</f>
        <v>21.7</v>
      </c>
      <c r="U2" s="44">
        <f>R2/S2</f>
        <v>1.6774193548387097</v>
      </c>
      <c r="V2" s="51">
        <f>L2+M2</f>
        <v>1339.3</v>
      </c>
      <c r="W2" s="48">
        <v>31</v>
      </c>
      <c r="X2" s="48">
        <v>40</v>
      </c>
      <c r="Y2" s="70">
        <f>(X2-W2+1)*15</f>
        <v>150</v>
      </c>
      <c r="Z2" s="43">
        <v>138</v>
      </c>
      <c r="AA2" s="43">
        <v>151</v>
      </c>
      <c r="AB2" s="46">
        <f>(AA2-Z2+1)*15</f>
        <v>210</v>
      </c>
      <c r="AC2" s="43">
        <v>171</v>
      </c>
      <c r="AD2" s="46">
        <f>(AC2-Z2+1)*15</f>
        <v>510</v>
      </c>
      <c r="AE2" s="87" t="s">
        <v>729</v>
      </c>
    </row>
    <row r="3" spans="1:31">
      <c r="A3" s="30" t="s">
        <v>728</v>
      </c>
      <c r="B3" s="30">
        <v>0</v>
      </c>
      <c r="C3" s="74">
        <v>190211</v>
      </c>
      <c r="D3" s="56" t="s">
        <v>653</v>
      </c>
      <c r="E3" s="68" t="s">
        <v>136</v>
      </c>
      <c r="F3" s="67" t="s">
        <v>675</v>
      </c>
      <c r="G3" s="56" t="s">
        <v>650</v>
      </c>
      <c r="H3" s="61" t="s">
        <v>686</v>
      </c>
      <c r="I3" s="62">
        <v>270</v>
      </c>
      <c r="J3" s="61" t="s">
        <v>144</v>
      </c>
      <c r="K3" s="56" t="s">
        <v>251</v>
      </c>
      <c r="L3" s="60">
        <v>654.4</v>
      </c>
      <c r="M3" s="60">
        <v>823.5</v>
      </c>
      <c r="N3" s="58">
        <f>L3/SUM(L3:M3)</f>
        <v>0.4427904459029704</v>
      </c>
      <c r="O3" s="55">
        <v>150.43</v>
      </c>
      <c r="P3" s="56">
        <v>1</v>
      </c>
      <c r="Q3" s="56">
        <v>15</v>
      </c>
      <c r="R3" s="55">
        <v>54.3</v>
      </c>
      <c r="S3" s="55">
        <v>33</v>
      </c>
      <c r="T3" s="89">
        <f>25*0.75</f>
        <v>18.75</v>
      </c>
      <c r="U3" s="44">
        <f>R3/S3</f>
        <v>1.6454545454545453</v>
      </c>
      <c r="V3" s="51">
        <f>L3+M3</f>
        <v>1477.9</v>
      </c>
      <c r="W3" s="76">
        <v>24</v>
      </c>
      <c r="X3" s="76">
        <v>33</v>
      </c>
      <c r="Y3" s="88">
        <f>(X3-W3+1)*15</f>
        <v>150</v>
      </c>
      <c r="Z3" s="72"/>
      <c r="AA3" s="72"/>
      <c r="AB3" s="72"/>
      <c r="AC3" s="72"/>
      <c r="AD3" s="72"/>
      <c r="AE3" s="87" t="s">
        <v>712</v>
      </c>
    </row>
    <row r="4" spans="1:31">
      <c r="A4" s="30" t="s">
        <v>727</v>
      </c>
      <c r="B4" s="30">
        <v>0</v>
      </c>
      <c r="C4" s="74">
        <v>190214</v>
      </c>
      <c r="D4" s="56" t="s">
        <v>653</v>
      </c>
      <c r="E4" s="68" t="s">
        <v>136</v>
      </c>
      <c r="F4" s="67" t="s">
        <v>675</v>
      </c>
      <c r="G4" s="56" t="s">
        <v>650</v>
      </c>
      <c r="H4" s="61" t="s">
        <v>686</v>
      </c>
      <c r="I4" s="62">
        <v>270</v>
      </c>
      <c r="J4" s="61" t="s">
        <v>144</v>
      </c>
      <c r="K4" s="56" t="s">
        <v>251</v>
      </c>
      <c r="L4" s="60">
        <v>654.97</v>
      </c>
      <c r="M4" s="59">
        <v>751.07399999999996</v>
      </c>
      <c r="N4" s="58">
        <f>L4/SUM(L4:M4)</f>
        <v>0.46582468258461335</v>
      </c>
      <c r="O4" s="55">
        <v>150.25</v>
      </c>
      <c r="P4" s="56">
        <v>1</v>
      </c>
      <c r="Q4" s="56">
        <v>15</v>
      </c>
      <c r="R4" s="55">
        <v>50.5</v>
      </c>
      <c r="S4" s="55">
        <v>35.700000000000003</v>
      </c>
      <c r="T4" s="30">
        <f>31*0.7</f>
        <v>21.7</v>
      </c>
      <c r="U4" s="44">
        <f>R4/S4</f>
        <v>1.4145658263305321</v>
      </c>
      <c r="V4" s="51">
        <f>L4+M4</f>
        <v>1406.0439999999999</v>
      </c>
      <c r="W4" s="48">
        <v>38</v>
      </c>
      <c r="X4" s="48">
        <v>48</v>
      </c>
      <c r="Y4" s="70">
        <f>(X4-W4+1)*15</f>
        <v>165</v>
      </c>
      <c r="Z4" s="43">
        <v>138</v>
      </c>
      <c r="AA4" s="43">
        <v>158</v>
      </c>
      <c r="AB4" s="46">
        <f>(AA4-Z4+1)*15</f>
        <v>315</v>
      </c>
      <c r="AC4" s="43">
        <v>184</v>
      </c>
      <c r="AD4" s="46">
        <f>(AC4-Z4+1)*15</f>
        <v>705</v>
      </c>
      <c r="AE4" s="30" t="s">
        <v>726</v>
      </c>
    </row>
    <row r="5" spans="1:31" ht="17" customHeight="1">
      <c r="A5" s="30" t="s">
        <v>725</v>
      </c>
      <c r="B5" s="30">
        <v>0</v>
      </c>
      <c r="C5" s="74">
        <v>190214</v>
      </c>
      <c r="D5" s="56" t="s">
        <v>653</v>
      </c>
      <c r="E5" s="68" t="s">
        <v>136</v>
      </c>
      <c r="F5" s="67" t="s">
        <v>675</v>
      </c>
      <c r="G5" s="56" t="s">
        <v>650</v>
      </c>
      <c r="H5" s="61" t="s">
        <v>686</v>
      </c>
      <c r="I5" s="62">
        <v>270</v>
      </c>
      <c r="J5" s="61" t="s">
        <v>144</v>
      </c>
      <c r="K5" s="56" t="s">
        <v>251</v>
      </c>
      <c r="L5" s="60">
        <v>696.5</v>
      </c>
      <c r="M5" s="60">
        <v>764.37</v>
      </c>
      <c r="N5" s="58">
        <f>L5/SUM(L5:M5)</f>
        <v>0.47677069143729423</v>
      </c>
      <c r="O5" s="55">
        <v>150.43</v>
      </c>
      <c r="P5" s="56">
        <v>1</v>
      </c>
      <c r="Q5" s="56">
        <v>15</v>
      </c>
      <c r="R5" s="55">
        <v>50.8</v>
      </c>
      <c r="S5" s="55">
        <v>37.1</v>
      </c>
      <c r="T5" s="30">
        <v>21</v>
      </c>
      <c r="U5" s="44">
        <f>R5/S5</f>
        <v>1.3692722371967654</v>
      </c>
      <c r="V5" s="51">
        <f>L5+M5</f>
        <v>1460.87</v>
      </c>
      <c r="W5" s="76">
        <v>42</v>
      </c>
      <c r="X5" s="76">
        <v>53</v>
      </c>
      <c r="Y5" s="70">
        <f>(X5-W5+1)*15</f>
        <v>180</v>
      </c>
      <c r="Z5" s="75">
        <v>140</v>
      </c>
      <c r="AA5" s="75">
        <v>158</v>
      </c>
      <c r="AB5" s="46">
        <f>(AA5-Z5+1)*15</f>
        <v>285</v>
      </c>
      <c r="AC5" s="75">
        <v>176</v>
      </c>
      <c r="AD5" s="46">
        <f>(AC5-Z5+1)*15</f>
        <v>555</v>
      </c>
    </row>
    <row r="6" spans="1:31">
      <c r="A6" s="30" t="s">
        <v>724</v>
      </c>
      <c r="B6" s="30">
        <v>0</v>
      </c>
      <c r="C6" s="69">
        <v>190520</v>
      </c>
      <c r="D6" s="56" t="s">
        <v>653</v>
      </c>
      <c r="E6" s="68" t="s">
        <v>136</v>
      </c>
      <c r="F6" s="67" t="s">
        <v>675</v>
      </c>
      <c r="G6" s="56" t="s">
        <v>650</v>
      </c>
      <c r="H6" s="61" t="s">
        <v>686</v>
      </c>
      <c r="I6" s="62">
        <v>270</v>
      </c>
      <c r="J6" s="61" t="s">
        <v>144</v>
      </c>
      <c r="K6" s="56" t="s">
        <v>251</v>
      </c>
      <c r="L6" s="60">
        <v>672.9</v>
      </c>
      <c r="M6" s="59">
        <v>724.3</v>
      </c>
      <c r="N6" s="58">
        <f>L6/SUM(L6:M6)</f>
        <v>0.48160606928142002</v>
      </c>
      <c r="O6" s="55">
        <v>160</v>
      </c>
      <c r="P6" s="56">
        <v>1.5</v>
      </c>
      <c r="Q6" s="56">
        <v>15</v>
      </c>
      <c r="R6" s="30">
        <v>55.3</v>
      </c>
      <c r="S6" s="55">
        <v>32.799999999999997</v>
      </c>
      <c r="T6" s="30">
        <f>(34-6+1)*0.7</f>
        <v>20.299999999999997</v>
      </c>
      <c r="U6" s="44">
        <f>R6/S6</f>
        <v>1.6859756097560976</v>
      </c>
      <c r="V6" s="51">
        <f>L6+M6</f>
        <v>1397.1999999999998</v>
      </c>
      <c r="W6" s="48">
        <v>25</v>
      </c>
      <c r="X6" s="48">
        <v>39</v>
      </c>
      <c r="Y6" s="70">
        <f>(X6-W6+1)*15</f>
        <v>225</v>
      </c>
      <c r="Z6" s="43">
        <v>120</v>
      </c>
      <c r="AA6" s="43">
        <v>143</v>
      </c>
      <c r="AB6" s="46">
        <f>(AA6-Z6+1)*15</f>
        <v>360</v>
      </c>
      <c r="AC6" s="43">
        <v>162</v>
      </c>
      <c r="AD6" s="46">
        <f>(AC6-Z6+1)*15</f>
        <v>645</v>
      </c>
    </row>
    <row r="7" spans="1:31" ht="17" customHeight="1">
      <c r="A7" s="30" t="s">
        <v>723</v>
      </c>
      <c r="B7" s="30">
        <v>0</v>
      </c>
      <c r="C7" s="74">
        <v>190131</v>
      </c>
      <c r="D7" s="56" t="s">
        <v>714</v>
      </c>
      <c r="E7" s="68" t="s">
        <v>136</v>
      </c>
      <c r="F7" s="67" t="s">
        <v>675</v>
      </c>
      <c r="G7" s="56" t="s">
        <v>650</v>
      </c>
      <c r="H7" s="61" t="s">
        <v>686</v>
      </c>
      <c r="I7" s="62">
        <v>270</v>
      </c>
      <c r="J7" s="61" t="s">
        <v>144</v>
      </c>
      <c r="K7" s="56" t="s">
        <v>251</v>
      </c>
      <c r="L7" s="60">
        <v>677.9</v>
      </c>
      <c r="M7" s="60">
        <v>715.6</v>
      </c>
      <c r="N7" s="58">
        <f>L7/SUM(L7:M7)</f>
        <v>0.4864729099390025</v>
      </c>
      <c r="O7" s="55">
        <v>150.43</v>
      </c>
      <c r="P7" s="56">
        <v>1</v>
      </c>
      <c r="Q7" s="56">
        <v>120</v>
      </c>
      <c r="R7" s="55">
        <v>54</v>
      </c>
      <c r="S7" s="55">
        <v>31.5</v>
      </c>
      <c r="T7" s="30">
        <v>20</v>
      </c>
      <c r="U7" s="44">
        <f>R7/S7</f>
        <v>1.7142857142857142</v>
      </c>
      <c r="V7" s="51">
        <f>L7+M7</f>
        <v>1393.5</v>
      </c>
      <c r="W7" s="76">
        <v>27</v>
      </c>
      <c r="X7" s="76">
        <v>39</v>
      </c>
      <c r="Y7" s="88">
        <f>(X7-W7+1)*15</f>
        <v>195</v>
      </c>
      <c r="Z7" s="75">
        <v>134</v>
      </c>
      <c r="AA7" s="75">
        <v>153</v>
      </c>
      <c r="AB7" s="46">
        <f>(AA7-Z7+1)*15</f>
        <v>300</v>
      </c>
      <c r="AC7" s="75">
        <v>179</v>
      </c>
      <c r="AD7" s="46">
        <f>(AC7-Z7+1)*15</f>
        <v>690</v>
      </c>
      <c r="AE7" s="45"/>
    </row>
    <row r="8" spans="1:31">
      <c r="A8" s="30" t="s">
        <v>722</v>
      </c>
      <c r="B8" s="30">
        <v>0</v>
      </c>
      <c r="C8" s="69">
        <v>190520</v>
      </c>
      <c r="D8" s="56" t="s">
        <v>653</v>
      </c>
      <c r="E8" s="68" t="s">
        <v>136</v>
      </c>
      <c r="F8" s="67" t="s">
        <v>675</v>
      </c>
      <c r="G8" s="56" t="s">
        <v>650</v>
      </c>
      <c r="H8" s="61" t="s">
        <v>686</v>
      </c>
      <c r="I8" s="62">
        <v>270</v>
      </c>
      <c r="J8" s="61" t="s">
        <v>144</v>
      </c>
      <c r="K8" s="56" t="s">
        <v>251</v>
      </c>
      <c r="L8" s="60">
        <v>671.2</v>
      </c>
      <c r="M8" s="59">
        <v>692.5</v>
      </c>
      <c r="N8" s="58">
        <f>L8/SUM(L8:M8)</f>
        <v>0.49219036444965902</v>
      </c>
      <c r="O8" s="55">
        <v>160</v>
      </c>
      <c r="P8" s="56">
        <v>1.5</v>
      </c>
      <c r="Q8" s="56">
        <v>15</v>
      </c>
      <c r="S8" s="55"/>
      <c r="U8" s="44" t="s">
        <v>29</v>
      </c>
      <c r="V8" s="51">
        <f>L8+M8</f>
        <v>1363.7</v>
      </c>
      <c r="W8" s="48">
        <v>41</v>
      </c>
      <c r="X8" s="48">
        <v>57</v>
      </c>
      <c r="Y8" s="70">
        <f>(X8-W8+1)*15</f>
        <v>255</v>
      </c>
      <c r="Z8" s="43">
        <v>144</v>
      </c>
      <c r="AA8" s="43">
        <v>167</v>
      </c>
      <c r="AB8" s="46">
        <f>(AA8-Z8+1)*15</f>
        <v>360</v>
      </c>
      <c r="AC8" s="43">
        <v>188</v>
      </c>
      <c r="AD8" s="46">
        <f>(AC8-Z8+1)*15</f>
        <v>675</v>
      </c>
      <c r="AE8" s="87" t="s">
        <v>721</v>
      </c>
    </row>
    <row r="9" spans="1:31" ht="20" customHeight="1">
      <c r="A9" s="30" t="s">
        <v>720</v>
      </c>
      <c r="B9" s="30">
        <v>0</v>
      </c>
      <c r="C9" s="74">
        <v>190211</v>
      </c>
      <c r="D9" s="56" t="s">
        <v>653</v>
      </c>
      <c r="E9" s="68" t="s">
        <v>136</v>
      </c>
      <c r="F9" s="67" t="s">
        <v>675</v>
      </c>
      <c r="G9" s="56" t="s">
        <v>650</v>
      </c>
      <c r="H9" s="61" t="s">
        <v>686</v>
      </c>
      <c r="I9" s="62">
        <v>270</v>
      </c>
      <c r="J9" s="61" t="s">
        <v>144</v>
      </c>
      <c r="K9" s="56" t="s">
        <v>251</v>
      </c>
      <c r="L9" s="60">
        <v>761.6</v>
      </c>
      <c r="M9" s="60">
        <v>779.2</v>
      </c>
      <c r="N9" s="58">
        <f>L9/SUM(L9:M9)</f>
        <v>0.49428868120456904</v>
      </c>
      <c r="O9" s="55">
        <v>150.43</v>
      </c>
      <c r="P9" s="56">
        <v>1</v>
      </c>
      <c r="Q9" s="56">
        <v>15</v>
      </c>
      <c r="R9" s="55">
        <v>50</v>
      </c>
      <c r="S9" s="55">
        <v>38.9</v>
      </c>
      <c r="T9" s="89">
        <f>25*0.75</f>
        <v>18.75</v>
      </c>
      <c r="U9" s="44">
        <f>R9/S9</f>
        <v>1.2853470437017995</v>
      </c>
      <c r="V9" s="51">
        <f>L9+M9</f>
        <v>1540.8000000000002</v>
      </c>
      <c r="W9" s="76">
        <v>23</v>
      </c>
      <c r="X9" s="76">
        <v>34</v>
      </c>
      <c r="Y9" s="88">
        <f>(X9-W9+1)*15</f>
        <v>180</v>
      </c>
      <c r="Z9" s="72"/>
      <c r="AA9" s="72"/>
      <c r="AB9" s="72"/>
      <c r="AC9" s="72"/>
      <c r="AD9" s="72"/>
      <c r="AE9" s="55"/>
    </row>
    <row r="10" spans="1:31" ht="17" customHeight="1">
      <c r="A10" s="30" t="s">
        <v>719</v>
      </c>
      <c r="B10" s="30">
        <v>0</v>
      </c>
      <c r="C10" s="69">
        <v>190522</v>
      </c>
      <c r="D10" s="56" t="s">
        <v>653</v>
      </c>
      <c r="E10" s="68" t="s">
        <v>136</v>
      </c>
      <c r="F10" s="67" t="s">
        <v>675</v>
      </c>
      <c r="G10" s="56" t="s">
        <v>650</v>
      </c>
      <c r="H10" s="61" t="s">
        <v>686</v>
      </c>
      <c r="I10" s="62">
        <v>270</v>
      </c>
      <c r="J10" s="61" t="s">
        <v>144</v>
      </c>
      <c r="K10" s="56" t="s">
        <v>135</v>
      </c>
      <c r="L10" s="60">
        <v>689</v>
      </c>
      <c r="M10" s="60">
        <v>702.6</v>
      </c>
      <c r="N10" s="58">
        <f>L10/SUM(L10:M10)</f>
        <v>0.49511353837309574</v>
      </c>
      <c r="O10" s="55">
        <v>160</v>
      </c>
      <c r="P10" s="56">
        <v>1.5</v>
      </c>
      <c r="Q10" s="56">
        <v>15</v>
      </c>
      <c r="R10" s="30">
        <v>54.7</v>
      </c>
      <c r="S10" s="30">
        <v>32.9</v>
      </c>
      <c r="T10" s="30">
        <f>32*0.7</f>
        <v>22.4</v>
      </c>
      <c r="U10" s="44">
        <f>R10/S10</f>
        <v>1.6626139817629182</v>
      </c>
      <c r="V10" s="51">
        <f>L10+M10</f>
        <v>1391.6</v>
      </c>
      <c r="W10" s="48">
        <v>44</v>
      </c>
      <c r="X10" s="48">
        <v>58</v>
      </c>
      <c r="Y10" s="70">
        <f>(X10-W10+1)*15</f>
        <v>225</v>
      </c>
      <c r="Z10" s="43">
        <v>143</v>
      </c>
      <c r="AA10" s="43">
        <v>167</v>
      </c>
      <c r="AB10" s="46">
        <f>(AA10-Z10+1)*15</f>
        <v>375</v>
      </c>
      <c r="AC10" s="43">
        <v>187</v>
      </c>
      <c r="AD10" s="46">
        <f>(AC10-Z10+1)*15</f>
        <v>675</v>
      </c>
    </row>
    <row r="11" spans="1:31">
      <c r="A11" s="30" t="s">
        <v>718</v>
      </c>
      <c r="B11" s="30">
        <v>0</v>
      </c>
      <c r="C11" s="74">
        <v>190130</v>
      </c>
      <c r="D11" s="56" t="s">
        <v>653</v>
      </c>
      <c r="E11" s="68" t="s">
        <v>136</v>
      </c>
      <c r="F11" s="67" t="s">
        <v>675</v>
      </c>
      <c r="G11" s="56" t="s">
        <v>650</v>
      </c>
      <c r="H11" s="61" t="s">
        <v>717</v>
      </c>
      <c r="I11" s="62">
        <v>300</v>
      </c>
      <c r="J11" s="61" t="s">
        <v>144</v>
      </c>
      <c r="K11" s="56" t="s">
        <v>251</v>
      </c>
      <c r="L11" s="60">
        <f>(752.6+741.7)/2</f>
        <v>747.15000000000009</v>
      </c>
      <c r="M11" s="60">
        <f>(729.7+745.8)/2</f>
        <v>737.75</v>
      </c>
      <c r="N11" s="58">
        <f>L11/SUM(L11:M11)</f>
        <v>0.50316519630951584</v>
      </c>
      <c r="O11" s="55">
        <v>150.2697</v>
      </c>
      <c r="P11" s="56">
        <v>1</v>
      </c>
      <c r="Q11" s="56">
        <v>15</v>
      </c>
      <c r="R11" s="55">
        <v>56.8</v>
      </c>
      <c r="S11" s="55">
        <v>32.4</v>
      </c>
      <c r="T11" s="30">
        <v>19</v>
      </c>
      <c r="U11" s="44">
        <f>R11/S11</f>
        <v>1.7530864197530864</v>
      </c>
      <c r="V11" s="51">
        <f>L11+M11</f>
        <v>1484.9</v>
      </c>
      <c r="W11" s="76">
        <v>5</v>
      </c>
      <c r="X11" s="76">
        <v>16</v>
      </c>
      <c r="Y11" s="70">
        <f>(X11-W11+1)*15</f>
        <v>180</v>
      </c>
      <c r="Z11" s="43">
        <v>25</v>
      </c>
      <c r="AA11" s="43">
        <v>48</v>
      </c>
      <c r="AB11" s="46">
        <f>(AA11-Z11+1)*15</f>
        <v>360</v>
      </c>
      <c r="AC11" s="43">
        <v>70</v>
      </c>
      <c r="AD11" s="46">
        <f>(AC11-Z11+1)*15</f>
        <v>690</v>
      </c>
      <c r="AE11" s="30" t="s">
        <v>716</v>
      </c>
    </row>
    <row r="12" spans="1:31">
      <c r="A12" s="30" t="s">
        <v>715</v>
      </c>
      <c r="B12" s="30">
        <v>0</v>
      </c>
      <c r="C12" s="74">
        <v>190131</v>
      </c>
      <c r="D12" s="56" t="s">
        <v>714</v>
      </c>
      <c r="E12" s="68" t="s">
        <v>136</v>
      </c>
      <c r="F12" s="67" t="s">
        <v>675</v>
      </c>
      <c r="G12" s="56" t="s">
        <v>650</v>
      </c>
      <c r="H12" s="61" t="s">
        <v>686</v>
      </c>
      <c r="I12" s="62">
        <v>270</v>
      </c>
      <c r="J12" s="61" t="s">
        <v>144</v>
      </c>
      <c r="K12" s="56" t="s">
        <v>251</v>
      </c>
      <c r="L12" s="60">
        <v>800.3</v>
      </c>
      <c r="M12" s="60">
        <v>770.8</v>
      </c>
      <c r="N12" s="58">
        <f>L12/SUM(L12:M12)</f>
        <v>0.5093883266501178</v>
      </c>
      <c r="O12" s="55">
        <v>150.43</v>
      </c>
      <c r="P12" s="56">
        <v>1</v>
      </c>
      <c r="Q12" s="63">
        <v>120</v>
      </c>
      <c r="R12" s="55">
        <v>54.5</v>
      </c>
      <c r="S12" s="55">
        <v>35</v>
      </c>
      <c r="T12" s="30">
        <v>20</v>
      </c>
      <c r="U12" s="44">
        <f>R12/S12</f>
        <v>1.5571428571428572</v>
      </c>
      <c r="V12" s="51">
        <f>L12+M12</f>
        <v>1571.1</v>
      </c>
      <c r="W12" s="48">
        <v>48</v>
      </c>
      <c r="X12" s="48">
        <v>66</v>
      </c>
      <c r="Y12" s="70">
        <f>(X12-W12+1)*15</f>
        <v>285</v>
      </c>
      <c r="Z12" s="75">
        <v>149</v>
      </c>
      <c r="AA12" s="75">
        <v>180</v>
      </c>
      <c r="AB12" s="46">
        <f>(AA12-Z12+1)*15</f>
        <v>480</v>
      </c>
      <c r="AC12" s="75" t="s">
        <v>713</v>
      </c>
      <c r="AD12" s="46">
        <f>(202-149)*15</f>
        <v>795</v>
      </c>
      <c r="AE12" s="87" t="s">
        <v>712</v>
      </c>
    </row>
    <row r="13" spans="1:31">
      <c r="A13" s="30" t="s">
        <v>711</v>
      </c>
      <c r="B13" s="30">
        <v>0</v>
      </c>
      <c r="C13" s="69">
        <v>190520</v>
      </c>
      <c r="D13" s="56" t="s">
        <v>653</v>
      </c>
      <c r="E13" s="68" t="s">
        <v>136</v>
      </c>
      <c r="F13" s="67" t="s">
        <v>675</v>
      </c>
      <c r="G13" s="56" t="s">
        <v>650</v>
      </c>
      <c r="H13" s="61" t="s">
        <v>686</v>
      </c>
      <c r="I13" s="62">
        <v>270</v>
      </c>
      <c r="J13" s="61" t="s">
        <v>144</v>
      </c>
      <c r="K13" s="56" t="s">
        <v>135</v>
      </c>
      <c r="L13" s="50">
        <v>670.7</v>
      </c>
      <c r="M13" s="59">
        <v>635.12</v>
      </c>
      <c r="N13" s="58">
        <f>L13/SUM(L13:M13)</f>
        <v>0.51362362347030976</v>
      </c>
      <c r="O13" s="55">
        <v>160</v>
      </c>
      <c r="P13" s="56">
        <v>1.5</v>
      </c>
      <c r="Q13" s="56">
        <v>15</v>
      </c>
      <c r="R13" s="55" t="s">
        <v>710</v>
      </c>
      <c r="S13" s="55"/>
      <c r="U13" s="44" t="s">
        <v>29</v>
      </c>
      <c r="V13" s="51">
        <f>L13+M13</f>
        <v>1305.8200000000002</v>
      </c>
      <c r="W13" s="48">
        <v>12</v>
      </c>
      <c r="X13" s="48">
        <v>26</v>
      </c>
      <c r="Y13" s="70">
        <f>(X13-W13+1)*15</f>
        <v>225</v>
      </c>
      <c r="Z13" s="43">
        <v>115</v>
      </c>
      <c r="AA13" s="43">
        <v>143</v>
      </c>
      <c r="AB13" s="46">
        <f>(AA13-Z13+1)*15</f>
        <v>435</v>
      </c>
      <c r="AC13" s="43">
        <v>170</v>
      </c>
      <c r="AD13" s="46">
        <f>(AC13-Z13+1)*15</f>
        <v>840</v>
      </c>
    </row>
    <row r="14" spans="1:31">
      <c r="A14" s="30" t="s">
        <v>709</v>
      </c>
      <c r="B14" s="30">
        <v>0</v>
      </c>
      <c r="C14" s="69">
        <v>190522</v>
      </c>
      <c r="D14" s="56" t="s">
        <v>653</v>
      </c>
      <c r="E14" s="68" t="s">
        <v>136</v>
      </c>
      <c r="F14" s="67" t="s">
        <v>675</v>
      </c>
      <c r="G14" s="56" t="s">
        <v>650</v>
      </c>
      <c r="H14" s="61" t="s">
        <v>686</v>
      </c>
      <c r="I14" s="62">
        <v>275</v>
      </c>
      <c r="J14" s="61" t="s">
        <v>144</v>
      </c>
      <c r="K14" s="56" t="s">
        <v>135</v>
      </c>
      <c r="L14" s="50">
        <v>721.7</v>
      </c>
      <c r="M14" s="50">
        <v>680.1</v>
      </c>
      <c r="N14" s="58">
        <f>L14/SUM(L14:M14)</f>
        <v>0.51483806534455701</v>
      </c>
      <c r="O14" s="55">
        <v>160</v>
      </c>
      <c r="P14" s="56">
        <v>1.5</v>
      </c>
      <c r="Q14" s="56">
        <v>15</v>
      </c>
      <c r="R14" s="30">
        <v>55.8</v>
      </c>
      <c r="S14" s="30">
        <v>31.2</v>
      </c>
      <c r="T14" s="30">
        <f>32*0.7</f>
        <v>22.4</v>
      </c>
      <c r="U14" s="44">
        <f>R14/S14</f>
        <v>1.7884615384615383</v>
      </c>
      <c r="V14" s="51">
        <f>L14+M14</f>
        <v>1401.8000000000002</v>
      </c>
      <c r="W14" s="48">
        <v>40</v>
      </c>
      <c r="X14" s="48">
        <v>56</v>
      </c>
      <c r="Y14" s="70">
        <f>(X14-W14+1)*15</f>
        <v>255</v>
      </c>
      <c r="Z14" s="43">
        <v>139</v>
      </c>
      <c r="AA14" s="43">
        <v>162</v>
      </c>
      <c r="AB14" s="46">
        <f>(AA14-Z14+1)*15</f>
        <v>360</v>
      </c>
      <c r="AC14" s="43">
        <v>184</v>
      </c>
      <c r="AD14" s="46">
        <f>(AC14-Z14+1)*15</f>
        <v>690</v>
      </c>
    </row>
    <row r="15" spans="1:31">
      <c r="A15" s="30" t="s">
        <v>708</v>
      </c>
      <c r="B15" s="30">
        <v>0</v>
      </c>
      <c r="C15" s="69">
        <v>190522</v>
      </c>
      <c r="D15" s="56" t="s">
        <v>653</v>
      </c>
      <c r="E15" s="68" t="s">
        <v>136</v>
      </c>
      <c r="F15" s="67" t="s">
        <v>675</v>
      </c>
      <c r="G15" s="56" t="s">
        <v>650</v>
      </c>
      <c r="H15" s="61" t="s">
        <v>686</v>
      </c>
      <c r="I15" s="62">
        <v>275</v>
      </c>
      <c r="J15" s="61" t="s">
        <v>144</v>
      </c>
      <c r="K15" s="56" t="s">
        <v>135</v>
      </c>
      <c r="L15" s="50">
        <v>712.5</v>
      </c>
      <c r="M15" s="50">
        <v>674.2</v>
      </c>
      <c r="N15" s="58">
        <f>L15/SUM(L15:M15)</f>
        <v>0.51380976418836088</v>
      </c>
      <c r="O15" s="55">
        <v>160</v>
      </c>
      <c r="P15" s="56">
        <v>1.5</v>
      </c>
      <c r="Q15" s="56">
        <v>15</v>
      </c>
      <c r="R15" s="30">
        <v>51.2</v>
      </c>
      <c r="S15" s="30">
        <v>34.9</v>
      </c>
      <c r="T15" s="30">
        <f>32*0.7</f>
        <v>22.4</v>
      </c>
      <c r="U15" s="44">
        <f>R15/S15</f>
        <v>1.4670487106017194</v>
      </c>
      <c r="V15" s="51">
        <f>L15+M15</f>
        <v>1386.7</v>
      </c>
      <c r="W15" s="48">
        <v>39</v>
      </c>
      <c r="X15" s="48">
        <v>54</v>
      </c>
      <c r="Y15" s="70">
        <f>(X15-W15+1)*15</f>
        <v>240</v>
      </c>
      <c r="Z15" s="43">
        <v>141</v>
      </c>
      <c r="AA15" s="43">
        <v>162</v>
      </c>
      <c r="AB15" s="46">
        <f>(AA15-Z15+1)*15</f>
        <v>330</v>
      </c>
      <c r="AC15" s="43">
        <v>183</v>
      </c>
      <c r="AD15" s="46">
        <f>(AC15-Z15+1)*15</f>
        <v>645</v>
      </c>
    </row>
    <row r="16" spans="1:31" ht="17" customHeight="1">
      <c r="A16" s="30" t="s">
        <v>707</v>
      </c>
      <c r="B16" s="30">
        <v>0</v>
      </c>
      <c r="C16" s="69">
        <v>190522</v>
      </c>
      <c r="D16" s="56" t="s">
        <v>653</v>
      </c>
      <c r="E16" s="68" t="s">
        <v>136</v>
      </c>
      <c r="F16" s="67" t="s">
        <v>675</v>
      </c>
      <c r="G16" s="56" t="s">
        <v>650</v>
      </c>
      <c r="H16" s="61" t="s">
        <v>686</v>
      </c>
      <c r="I16" s="62">
        <v>270</v>
      </c>
      <c r="J16" s="61" t="s">
        <v>144</v>
      </c>
      <c r="K16" s="56" t="s">
        <v>135</v>
      </c>
      <c r="L16" s="50">
        <v>708.9</v>
      </c>
      <c r="M16" s="50">
        <v>651.5</v>
      </c>
      <c r="N16" s="58">
        <f>L16/SUM(L16:M16)</f>
        <v>0.52109673625404285</v>
      </c>
      <c r="O16" s="55">
        <v>160</v>
      </c>
      <c r="P16" s="56">
        <v>1.5</v>
      </c>
      <c r="Q16" s="56">
        <v>15</v>
      </c>
      <c r="R16" s="30">
        <v>53.9</v>
      </c>
      <c r="S16" s="30">
        <v>33</v>
      </c>
      <c r="T16" s="30">
        <f>32*0.7</f>
        <v>22.4</v>
      </c>
      <c r="U16" s="44">
        <f>R16/S16</f>
        <v>1.6333333333333333</v>
      </c>
      <c r="V16" s="51">
        <f>L16+M16</f>
        <v>1360.4</v>
      </c>
      <c r="W16" s="48">
        <v>17</v>
      </c>
      <c r="X16" s="48">
        <v>30</v>
      </c>
      <c r="Y16" s="70">
        <f>(X16-W16+1)*15</f>
        <v>210</v>
      </c>
      <c r="Z16" s="43">
        <v>120</v>
      </c>
      <c r="AA16" s="43">
        <v>144</v>
      </c>
      <c r="AB16" s="46">
        <f>(AA16-Z16+1)*15</f>
        <v>375</v>
      </c>
      <c r="AC16" s="43">
        <v>170</v>
      </c>
      <c r="AD16" s="46">
        <f>(AC16-Z16+1)*15</f>
        <v>765</v>
      </c>
    </row>
    <row r="17" spans="1:32">
      <c r="A17" s="30" t="s">
        <v>706</v>
      </c>
      <c r="B17" s="30">
        <v>0</v>
      </c>
      <c r="C17" s="69">
        <v>190520</v>
      </c>
      <c r="D17" s="56" t="s">
        <v>653</v>
      </c>
      <c r="E17" s="68" t="s">
        <v>136</v>
      </c>
      <c r="F17" s="67" t="s">
        <v>675</v>
      </c>
      <c r="G17" s="56" t="s">
        <v>650</v>
      </c>
      <c r="H17" s="61" t="s">
        <v>686</v>
      </c>
      <c r="I17" s="62">
        <v>270</v>
      </c>
      <c r="J17" s="61" t="s">
        <v>144</v>
      </c>
      <c r="K17" s="56" t="s">
        <v>251</v>
      </c>
      <c r="L17" s="60">
        <v>720.8</v>
      </c>
      <c r="M17" s="59">
        <v>652.4</v>
      </c>
      <c r="N17" s="58">
        <f>L17/SUM(L17:M17)</f>
        <v>0.52490533061462286</v>
      </c>
      <c r="O17" s="55">
        <v>160</v>
      </c>
      <c r="P17" s="56">
        <v>1.5</v>
      </c>
      <c r="Q17" s="56">
        <v>15</v>
      </c>
      <c r="R17" s="30">
        <v>53.4</v>
      </c>
      <c r="S17" s="55">
        <v>31.5</v>
      </c>
      <c r="T17" s="30">
        <f>(36-5+1)*0.7</f>
        <v>22.4</v>
      </c>
      <c r="U17" s="44">
        <f>R17/S17</f>
        <v>1.6952380952380952</v>
      </c>
      <c r="V17" s="51">
        <f>L17+M17</f>
        <v>1373.1999999999998</v>
      </c>
      <c r="W17" s="48">
        <v>58</v>
      </c>
      <c r="X17" s="48">
        <v>81</v>
      </c>
      <c r="Y17" s="70">
        <f>(X17-W17+1)*15</f>
        <v>360</v>
      </c>
      <c r="Z17" s="43">
        <v>152</v>
      </c>
      <c r="AA17" s="43">
        <v>189</v>
      </c>
      <c r="AB17" s="46">
        <f>(AA17-Z17+1)*15</f>
        <v>570</v>
      </c>
      <c r="AC17" s="43">
        <v>205</v>
      </c>
      <c r="AD17" s="46">
        <f>(AC17-Z17+1)*15</f>
        <v>810</v>
      </c>
      <c r="AE17" s="30" t="s">
        <v>705</v>
      </c>
    </row>
    <row r="18" spans="1:32">
      <c r="A18" s="30" t="s">
        <v>704</v>
      </c>
      <c r="B18" s="30">
        <v>0</v>
      </c>
      <c r="C18" s="74">
        <v>190214</v>
      </c>
      <c r="D18" s="56" t="s">
        <v>653</v>
      </c>
      <c r="E18" s="68" t="s">
        <v>136</v>
      </c>
      <c r="F18" s="67" t="s">
        <v>675</v>
      </c>
      <c r="G18" s="56" t="s">
        <v>650</v>
      </c>
      <c r="H18" s="61" t="s">
        <v>690</v>
      </c>
      <c r="I18" s="62">
        <v>280</v>
      </c>
      <c r="J18" s="61" t="s">
        <v>648</v>
      </c>
      <c r="K18" s="56" t="s">
        <v>135</v>
      </c>
      <c r="L18" s="60">
        <v>700.7</v>
      </c>
      <c r="M18" s="60">
        <v>585.35500000000002</v>
      </c>
      <c r="N18" s="58">
        <f>L18/SUM(L18:M18)</f>
        <v>0.54484450509503868</v>
      </c>
      <c r="O18" s="55">
        <v>150.43</v>
      </c>
      <c r="P18" s="56">
        <v>1</v>
      </c>
      <c r="Q18" s="56">
        <v>15</v>
      </c>
      <c r="R18" s="55">
        <v>50.9</v>
      </c>
      <c r="S18" s="55">
        <v>31.5</v>
      </c>
      <c r="T18" s="30">
        <v>20</v>
      </c>
      <c r="U18" s="44">
        <f>R18/S18</f>
        <v>1.6158730158730159</v>
      </c>
      <c r="V18" s="51">
        <f>L18+M18</f>
        <v>1286.0550000000001</v>
      </c>
      <c r="W18" s="48">
        <v>26</v>
      </c>
      <c r="X18" s="48">
        <v>46</v>
      </c>
      <c r="Y18" s="70">
        <f>(X18-W18+1)*15</f>
        <v>315</v>
      </c>
      <c r="Z18" s="43">
        <v>120</v>
      </c>
      <c r="AA18" s="43">
        <v>158</v>
      </c>
      <c r="AB18" s="46">
        <f>(AA18-Z18+1)*15</f>
        <v>585</v>
      </c>
      <c r="AC18" s="43">
        <v>180</v>
      </c>
      <c r="AD18" s="46">
        <f>(AC18-Z18+1)*15</f>
        <v>915</v>
      </c>
    </row>
    <row r="19" spans="1:32">
      <c r="A19" s="30" t="s">
        <v>703</v>
      </c>
      <c r="B19" s="30">
        <v>0</v>
      </c>
      <c r="C19" s="74">
        <v>190211</v>
      </c>
      <c r="D19" s="56" t="s">
        <v>653</v>
      </c>
      <c r="E19" s="68" t="s">
        <v>136</v>
      </c>
      <c r="F19" s="67" t="s">
        <v>675</v>
      </c>
      <c r="G19" s="56" t="s">
        <v>650</v>
      </c>
      <c r="H19" s="61" t="s">
        <v>690</v>
      </c>
      <c r="I19" s="62">
        <v>280</v>
      </c>
      <c r="J19" s="61" t="s">
        <v>144</v>
      </c>
      <c r="K19" s="56" t="s">
        <v>135</v>
      </c>
      <c r="L19" s="60">
        <v>727.9</v>
      </c>
      <c r="M19" s="60">
        <v>613.6</v>
      </c>
      <c r="N19" s="58">
        <f>L19/SUM(L19:M19)</f>
        <v>0.54260156541185234</v>
      </c>
      <c r="O19" s="55">
        <v>150.43</v>
      </c>
      <c r="P19" s="56">
        <v>1</v>
      </c>
      <c r="Q19" s="56">
        <v>15</v>
      </c>
      <c r="R19" s="55">
        <v>54</v>
      </c>
      <c r="S19" s="55">
        <v>30</v>
      </c>
      <c r="T19" s="55">
        <v>20</v>
      </c>
      <c r="U19" s="44">
        <f>R19/S19</f>
        <v>1.8</v>
      </c>
      <c r="V19" s="51">
        <f>L19+M19</f>
        <v>1341.5</v>
      </c>
      <c r="W19" s="76">
        <v>43</v>
      </c>
      <c r="X19" s="76">
        <v>64</v>
      </c>
      <c r="Y19" s="70">
        <f>(X19-W19+1)*15</f>
        <v>330</v>
      </c>
      <c r="Z19" s="75"/>
      <c r="AA19" s="75"/>
      <c r="AB19" s="72"/>
      <c r="AC19" s="75"/>
      <c r="AD19" s="72"/>
      <c r="AE19" s="55" t="s">
        <v>700</v>
      </c>
    </row>
    <row r="20" spans="1:32" ht="17" customHeight="1">
      <c r="A20" s="30" t="s">
        <v>702</v>
      </c>
      <c r="B20" s="30">
        <v>0</v>
      </c>
      <c r="C20" s="74">
        <v>190211</v>
      </c>
      <c r="D20" s="56" t="s">
        <v>653</v>
      </c>
      <c r="E20" s="68" t="s">
        <v>136</v>
      </c>
      <c r="F20" s="67" t="s">
        <v>675</v>
      </c>
      <c r="G20" s="56" t="s">
        <v>650</v>
      </c>
      <c r="H20" s="61" t="s">
        <v>690</v>
      </c>
      <c r="I20" s="62">
        <v>280</v>
      </c>
      <c r="J20" s="61" t="s">
        <v>144</v>
      </c>
      <c r="K20" s="56" t="s">
        <v>251</v>
      </c>
      <c r="L20" s="59">
        <v>741.9</v>
      </c>
      <c r="M20" s="59">
        <v>602</v>
      </c>
      <c r="N20" s="58">
        <f>L20/SUM(L20:M20)</f>
        <v>0.55205000372051483</v>
      </c>
      <c r="O20" s="55">
        <v>150.43</v>
      </c>
      <c r="P20" s="56">
        <v>1</v>
      </c>
      <c r="Q20" s="56">
        <v>15</v>
      </c>
      <c r="R20" s="30">
        <v>50</v>
      </c>
      <c r="S20" s="30">
        <v>33</v>
      </c>
      <c r="T20" s="30">
        <v>20</v>
      </c>
      <c r="U20" s="44">
        <f>R20/S20</f>
        <v>1.5151515151515151</v>
      </c>
      <c r="V20" s="51">
        <f>L20+M20</f>
        <v>1343.9</v>
      </c>
      <c r="W20" s="76">
        <v>37</v>
      </c>
      <c r="X20" s="76">
        <v>57</v>
      </c>
      <c r="Y20" s="70">
        <f>(X20-W20+1)*15</f>
        <v>315</v>
      </c>
      <c r="Z20" s="75"/>
      <c r="AA20" s="75"/>
      <c r="AB20" s="72"/>
      <c r="AC20" s="75"/>
      <c r="AD20" s="72"/>
      <c r="AE20" s="55" t="s">
        <v>700</v>
      </c>
    </row>
    <row r="21" spans="1:32" ht="17" customHeight="1">
      <c r="A21" s="30" t="s">
        <v>701</v>
      </c>
      <c r="B21" s="30">
        <v>0</v>
      </c>
      <c r="C21" s="69">
        <v>190211</v>
      </c>
      <c r="D21" s="64" t="s">
        <v>653</v>
      </c>
      <c r="E21" s="68" t="s">
        <v>136</v>
      </c>
      <c r="F21" s="67" t="s">
        <v>675</v>
      </c>
      <c r="G21" s="64" t="s">
        <v>650</v>
      </c>
      <c r="H21" s="67" t="s">
        <v>690</v>
      </c>
      <c r="I21" s="62">
        <v>280</v>
      </c>
      <c r="J21" s="67" t="s">
        <v>144</v>
      </c>
      <c r="K21" s="56" t="s">
        <v>135</v>
      </c>
      <c r="L21" s="86">
        <v>727.9</v>
      </c>
      <c r="M21" s="86">
        <v>613.6</v>
      </c>
      <c r="N21" s="58">
        <v>0.54300000000000004</v>
      </c>
      <c r="O21" s="80">
        <v>150.43</v>
      </c>
      <c r="P21" s="64">
        <v>1</v>
      </c>
      <c r="Q21" s="64">
        <v>15</v>
      </c>
      <c r="R21" s="80">
        <v>54</v>
      </c>
      <c r="S21" s="80">
        <v>30</v>
      </c>
      <c r="T21" s="80">
        <v>20</v>
      </c>
      <c r="U21" s="44">
        <f>R21/S21</f>
        <v>1.8</v>
      </c>
      <c r="V21" s="51">
        <f>L21+M21</f>
        <v>1341.5</v>
      </c>
      <c r="W21" s="85">
        <v>43</v>
      </c>
      <c r="X21" s="85">
        <v>64</v>
      </c>
      <c r="Y21" s="70">
        <f>(X21-W21+1)*15</f>
        <v>330</v>
      </c>
      <c r="Z21" s="84"/>
      <c r="AA21" s="83"/>
      <c r="AB21" s="82"/>
      <c r="AD21" s="81"/>
      <c r="AE21" s="80" t="s">
        <v>700</v>
      </c>
      <c r="AF21" s="79"/>
    </row>
    <row r="22" spans="1:32" ht="17" customHeight="1">
      <c r="A22" s="30" t="s">
        <v>699</v>
      </c>
      <c r="B22" s="30">
        <v>0</v>
      </c>
      <c r="C22" s="69">
        <v>190214</v>
      </c>
      <c r="D22" s="56" t="s">
        <v>653</v>
      </c>
      <c r="E22" s="68" t="s">
        <v>136</v>
      </c>
      <c r="F22" s="67" t="s">
        <v>675</v>
      </c>
      <c r="G22" s="56" t="s">
        <v>650</v>
      </c>
      <c r="H22" s="61" t="s">
        <v>686</v>
      </c>
      <c r="I22" s="62">
        <v>270</v>
      </c>
      <c r="J22" s="61" t="s">
        <v>144</v>
      </c>
      <c r="K22" s="56" t="s">
        <v>135</v>
      </c>
      <c r="L22" s="60">
        <v>678.98</v>
      </c>
      <c r="M22" s="59">
        <v>579.70000000000005</v>
      </c>
      <c r="N22" s="58">
        <f>L22/SUM(L22:M22)</f>
        <v>0.53943814154511072</v>
      </c>
      <c r="O22" s="55">
        <v>160.4</v>
      </c>
      <c r="P22" s="56">
        <v>1</v>
      </c>
      <c r="Q22" s="56">
        <v>15</v>
      </c>
      <c r="R22" s="55">
        <v>57</v>
      </c>
      <c r="S22" s="55">
        <v>34</v>
      </c>
      <c r="T22" s="30">
        <f>31*0.7</f>
        <v>21.7</v>
      </c>
      <c r="U22" s="44">
        <f>R22/S22</f>
        <v>1.6764705882352942</v>
      </c>
      <c r="V22" s="51">
        <f>L22+M22</f>
        <v>1258.68</v>
      </c>
      <c r="W22" s="48">
        <v>21</v>
      </c>
      <c r="X22" s="48">
        <v>36</v>
      </c>
      <c r="Y22" s="70">
        <f>(X22-W22+1)*15</f>
        <v>240</v>
      </c>
      <c r="Z22" s="43">
        <v>120</v>
      </c>
      <c r="AA22" s="43">
        <v>144</v>
      </c>
      <c r="AB22" s="46">
        <f>(AA22-Z22+1)*15</f>
        <v>375</v>
      </c>
      <c r="AC22" s="43">
        <v>173</v>
      </c>
      <c r="AD22" s="46">
        <f>(AC22-Z22+1)*15</f>
        <v>810</v>
      </c>
      <c r="AE22" s="30" t="s">
        <v>698</v>
      </c>
    </row>
    <row r="23" spans="1:32">
      <c r="A23" s="30" t="s">
        <v>697</v>
      </c>
      <c r="B23" s="30">
        <v>0</v>
      </c>
      <c r="C23" s="69">
        <v>190522</v>
      </c>
      <c r="D23" s="56" t="s">
        <v>653</v>
      </c>
      <c r="E23" s="68" t="s">
        <v>136</v>
      </c>
      <c r="F23" s="67" t="s">
        <v>675</v>
      </c>
      <c r="G23" s="56" t="s">
        <v>650</v>
      </c>
      <c r="H23" s="61" t="s">
        <v>686</v>
      </c>
      <c r="I23" s="62">
        <v>270</v>
      </c>
      <c r="J23" s="61" t="s">
        <v>144</v>
      </c>
      <c r="K23" s="56" t="s">
        <v>251</v>
      </c>
      <c r="L23" s="50">
        <v>812.9</v>
      </c>
      <c r="M23" s="50">
        <v>689.3</v>
      </c>
      <c r="N23" s="58">
        <f>L23/SUM(L23:M23)</f>
        <v>0.54113966182931705</v>
      </c>
      <c r="O23" s="44">
        <v>174</v>
      </c>
      <c r="P23" s="56">
        <v>1.5</v>
      </c>
      <c r="Q23" s="56">
        <v>15</v>
      </c>
      <c r="R23" s="30">
        <v>54.5</v>
      </c>
      <c r="S23" s="30">
        <v>36.5</v>
      </c>
      <c r="T23" s="30">
        <f>31*0.7</f>
        <v>21.7</v>
      </c>
      <c r="U23" s="44">
        <f>R23/S23</f>
        <v>1.4931506849315068</v>
      </c>
      <c r="V23" s="51">
        <f>L23+M23</f>
        <v>1502.1999999999998</v>
      </c>
      <c r="W23" s="48">
        <v>32</v>
      </c>
      <c r="X23" s="48">
        <v>47</v>
      </c>
      <c r="Y23" s="70">
        <f>(X23-W23+1)*15</f>
        <v>240</v>
      </c>
      <c r="Z23" s="43">
        <v>132</v>
      </c>
      <c r="AA23" s="43">
        <v>161</v>
      </c>
      <c r="AB23" s="46">
        <f>(AA23-Z23+1)*15</f>
        <v>450</v>
      </c>
      <c r="AC23" s="43">
        <v>184</v>
      </c>
      <c r="AD23" s="46">
        <f>(AC23-Z23+1)*15</f>
        <v>795</v>
      </c>
    </row>
    <row r="24" spans="1:32" ht="17" customHeight="1">
      <c r="A24" s="30" t="s">
        <v>696</v>
      </c>
      <c r="B24" s="30">
        <v>0</v>
      </c>
      <c r="C24" s="74">
        <v>190214</v>
      </c>
      <c r="D24" s="56" t="s">
        <v>653</v>
      </c>
      <c r="E24" s="68" t="s">
        <v>136</v>
      </c>
      <c r="F24" s="67" t="s">
        <v>675</v>
      </c>
      <c r="G24" s="56" t="s">
        <v>650</v>
      </c>
      <c r="H24" s="61" t="s">
        <v>690</v>
      </c>
      <c r="I24" s="62">
        <v>280</v>
      </c>
      <c r="J24" s="61" t="s">
        <v>648</v>
      </c>
      <c r="K24" s="56" t="s">
        <v>251</v>
      </c>
      <c r="L24" s="60">
        <v>817.1</v>
      </c>
      <c r="M24" s="60">
        <v>591.89</v>
      </c>
      <c r="N24" s="58">
        <f>L24/SUM(L24:M24)</f>
        <v>0.57991894903441477</v>
      </c>
      <c r="O24" s="55">
        <v>150.43</v>
      </c>
      <c r="P24" s="56">
        <v>1</v>
      </c>
      <c r="Q24" s="56">
        <v>15</v>
      </c>
      <c r="R24" s="55">
        <v>55</v>
      </c>
      <c r="S24" s="30">
        <v>33.799999999999997</v>
      </c>
      <c r="T24" s="30">
        <v>20</v>
      </c>
      <c r="U24" s="44">
        <f>R24/S24</f>
        <v>1.6272189349112427</v>
      </c>
      <c r="V24" s="51">
        <f>L24+M24</f>
        <v>1408.99</v>
      </c>
      <c r="W24" s="76">
        <v>33</v>
      </c>
      <c r="X24" s="76">
        <v>54</v>
      </c>
      <c r="Y24" s="70">
        <f>(X24-W24+1)*15</f>
        <v>330</v>
      </c>
      <c r="Z24" s="75">
        <v>129</v>
      </c>
      <c r="AA24" s="75">
        <v>169</v>
      </c>
      <c r="AB24" s="46">
        <f>(AA24-Z24+1)*15</f>
        <v>615</v>
      </c>
      <c r="AC24" s="75">
        <v>190</v>
      </c>
      <c r="AD24" s="46">
        <f>(AC24-Z24+1)*15</f>
        <v>930</v>
      </c>
    </row>
    <row r="25" spans="1:32">
      <c r="A25" s="30" t="s">
        <v>695</v>
      </c>
      <c r="B25" s="30">
        <v>0</v>
      </c>
      <c r="C25" s="74">
        <v>190214</v>
      </c>
      <c r="D25" s="56" t="s">
        <v>653</v>
      </c>
      <c r="E25" s="68" t="s">
        <v>136</v>
      </c>
      <c r="F25" s="67" t="s">
        <v>675</v>
      </c>
      <c r="G25" s="56" t="s">
        <v>650</v>
      </c>
      <c r="H25" s="61" t="s">
        <v>686</v>
      </c>
      <c r="I25" s="62">
        <v>270</v>
      </c>
      <c r="J25" s="61" t="s">
        <v>137</v>
      </c>
      <c r="K25" s="56" t="s">
        <v>135</v>
      </c>
      <c r="L25" s="60">
        <v>925.56</v>
      </c>
      <c r="M25" s="59">
        <v>659.5</v>
      </c>
      <c r="N25" s="58">
        <f>L25/SUM(L25:M25)</f>
        <v>0.58392742230578021</v>
      </c>
      <c r="O25" s="55">
        <v>160.4</v>
      </c>
      <c r="P25" s="56">
        <v>1</v>
      </c>
      <c r="Q25" s="56">
        <v>15</v>
      </c>
      <c r="R25" s="55">
        <v>49</v>
      </c>
      <c r="S25" s="55">
        <v>33.6</v>
      </c>
      <c r="T25" s="30">
        <f>31*0.7</f>
        <v>21.7</v>
      </c>
      <c r="U25" s="44">
        <f>R25/S25</f>
        <v>1.4583333333333333</v>
      </c>
      <c r="V25" s="51">
        <f>L25+M25</f>
        <v>1585.06</v>
      </c>
      <c r="W25" s="48">
        <v>36</v>
      </c>
      <c r="X25" s="48">
        <v>53</v>
      </c>
      <c r="Y25" s="70">
        <f>(X25-W25+1)*15</f>
        <v>270</v>
      </c>
      <c r="Z25" s="43">
        <v>131</v>
      </c>
      <c r="AA25" s="43">
        <v>162</v>
      </c>
      <c r="AB25" s="46">
        <f>(AA25-Z25+1)*15</f>
        <v>480</v>
      </c>
      <c r="AC25" s="43">
        <v>181</v>
      </c>
      <c r="AD25" s="46">
        <f>(AC25-Z25+1)*15</f>
        <v>765</v>
      </c>
      <c r="AE25" s="30" t="s">
        <v>694</v>
      </c>
    </row>
    <row r="26" spans="1:32" ht="17" customHeight="1">
      <c r="A26" s="30" t="s">
        <v>693</v>
      </c>
      <c r="B26" s="30">
        <v>0</v>
      </c>
      <c r="C26" s="74">
        <v>190214</v>
      </c>
      <c r="D26" s="56" t="s">
        <v>653</v>
      </c>
      <c r="E26" s="68" t="s">
        <v>136</v>
      </c>
      <c r="F26" s="67" t="s">
        <v>675</v>
      </c>
      <c r="G26" s="56" t="s">
        <v>650</v>
      </c>
      <c r="H26" s="61" t="s">
        <v>686</v>
      </c>
      <c r="I26" s="62">
        <v>270</v>
      </c>
      <c r="J26" s="61" t="s">
        <v>137</v>
      </c>
      <c r="K26" s="56" t="s">
        <v>135</v>
      </c>
      <c r="L26" s="60">
        <v>792.25</v>
      </c>
      <c r="M26" s="59">
        <v>563.79999999999995</v>
      </c>
      <c r="N26" s="58">
        <f>L26/SUM(L26:M26)</f>
        <v>0.58423361970428822</v>
      </c>
      <c r="O26" s="55">
        <v>150.43</v>
      </c>
      <c r="P26" s="56">
        <v>1</v>
      </c>
      <c r="Q26" s="56">
        <v>15</v>
      </c>
      <c r="R26" s="55">
        <v>54</v>
      </c>
      <c r="S26" s="55">
        <v>31</v>
      </c>
      <c r="T26" s="30">
        <v>21</v>
      </c>
      <c r="U26" s="44">
        <f>R26/S26</f>
        <v>1.7419354838709677</v>
      </c>
      <c r="V26" s="51">
        <f>L26+M26</f>
        <v>1356.05</v>
      </c>
      <c r="W26" s="78">
        <v>0.48483796296296294</v>
      </c>
      <c r="X26" s="78">
        <v>0.48831018518518521</v>
      </c>
      <c r="Y26" s="77">
        <f>5*60</f>
        <v>300</v>
      </c>
      <c r="Z26" s="43">
        <v>65</v>
      </c>
      <c r="AA26" s="43">
        <v>107</v>
      </c>
      <c r="AB26" s="46">
        <f>(AA26-Z26+1)*15</f>
        <v>645</v>
      </c>
      <c r="AC26" s="43">
        <v>136</v>
      </c>
      <c r="AD26" s="46">
        <f>(AC26-Z26+1)*15</f>
        <v>1080</v>
      </c>
    </row>
    <row r="27" spans="1:32">
      <c r="A27" s="30" t="s">
        <v>692</v>
      </c>
      <c r="B27" s="30">
        <v>0</v>
      </c>
      <c r="C27" s="74">
        <v>190214</v>
      </c>
      <c r="D27" s="56" t="s">
        <v>653</v>
      </c>
      <c r="E27" s="68" t="s">
        <v>136</v>
      </c>
      <c r="F27" s="67" t="s">
        <v>675</v>
      </c>
      <c r="G27" s="56" t="s">
        <v>650</v>
      </c>
      <c r="H27" s="61" t="s">
        <v>690</v>
      </c>
      <c r="I27" s="62">
        <v>280</v>
      </c>
      <c r="J27" s="61" t="s">
        <v>137</v>
      </c>
      <c r="K27" s="56" t="s">
        <v>135</v>
      </c>
      <c r="L27" s="60">
        <v>821.44</v>
      </c>
      <c r="M27" s="59">
        <v>602.27</v>
      </c>
      <c r="N27" s="58">
        <f>L27/SUM(L27:M27)</f>
        <v>0.57697143378918458</v>
      </c>
      <c r="O27" s="55">
        <v>150.43</v>
      </c>
      <c r="P27" s="56">
        <v>1</v>
      </c>
      <c r="Q27" s="56">
        <v>15</v>
      </c>
      <c r="R27" s="55">
        <v>52.9</v>
      </c>
      <c r="S27" s="55">
        <v>35.799999999999997</v>
      </c>
      <c r="T27" s="30">
        <f>31*0.7</f>
        <v>21.7</v>
      </c>
      <c r="U27" s="44">
        <f>R27/S27</f>
        <v>1.4776536312849162</v>
      </c>
      <c r="V27" s="51">
        <f>L27+M27</f>
        <v>1423.71</v>
      </c>
      <c r="W27" s="48">
        <v>35</v>
      </c>
      <c r="X27" s="48">
        <v>58</v>
      </c>
      <c r="Y27" s="70">
        <f>(X27-W27+1)*15</f>
        <v>360</v>
      </c>
      <c r="Z27" s="43">
        <v>133</v>
      </c>
      <c r="AA27" s="43">
        <v>178</v>
      </c>
      <c r="AB27" s="46">
        <f>(AA27-Z27+1)*15</f>
        <v>690</v>
      </c>
      <c r="AC27" s="43">
        <v>201</v>
      </c>
      <c r="AD27" s="46">
        <f>(AC27-Z27+1)*15</f>
        <v>1035</v>
      </c>
    </row>
    <row r="28" spans="1:32">
      <c r="A28" s="30" t="s">
        <v>691</v>
      </c>
      <c r="B28" s="30">
        <v>0</v>
      </c>
      <c r="C28" s="74">
        <v>190214</v>
      </c>
      <c r="D28" s="56" t="s">
        <v>653</v>
      </c>
      <c r="E28" s="68" t="s">
        <v>136</v>
      </c>
      <c r="F28" s="67" t="s">
        <v>675</v>
      </c>
      <c r="G28" s="56" t="s">
        <v>650</v>
      </c>
      <c r="H28" s="61" t="s">
        <v>690</v>
      </c>
      <c r="I28" s="62">
        <v>280</v>
      </c>
      <c r="J28" s="61" t="s">
        <v>137</v>
      </c>
      <c r="K28" s="56" t="s">
        <v>135</v>
      </c>
      <c r="L28" s="60">
        <v>901.3</v>
      </c>
      <c r="M28" s="59">
        <v>605.29999999999995</v>
      </c>
      <c r="N28" s="58">
        <f>L28/SUM(L28:M28)</f>
        <v>0.59823443515199792</v>
      </c>
      <c r="O28" s="55">
        <v>150.43</v>
      </c>
      <c r="P28" s="56">
        <v>1</v>
      </c>
      <c r="Q28" s="56">
        <v>15</v>
      </c>
      <c r="R28" s="55">
        <v>58</v>
      </c>
      <c r="S28" s="55">
        <v>35.299999999999997</v>
      </c>
      <c r="T28" s="30">
        <f>31*0.7</f>
        <v>21.7</v>
      </c>
      <c r="U28" s="44">
        <f>R28/S28</f>
        <v>1.643059490084986</v>
      </c>
      <c r="V28" s="51">
        <f>L28+M28</f>
        <v>1506.6</v>
      </c>
      <c r="W28" s="48">
        <v>32</v>
      </c>
      <c r="X28" s="48">
        <v>59</v>
      </c>
      <c r="Y28" s="70">
        <f>(X28-W28+1)*15</f>
        <v>420</v>
      </c>
      <c r="Z28" s="43">
        <v>131</v>
      </c>
      <c r="AA28" s="43">
        <v>175</v>
      </c>
      <c r="AB28" s="46">
        <f>(AA28-Z28+1)*15</f>
        <v>675</v>
      </c>
      <c r="AC28" s="43">
        <v>202</v>
      </c>
      <c r="AD28" s="46">
        <f>(AC28-Z28+1)*15</f>
        <v>1080</v>
      </c>
    </row>
    <row r="29" spans="1:32">
      <c r="A29" s="30" t="s">
        <v>689</v>
      </c>
      <c r="B29" s="30">
        <v>0</v>
      </c>
      <c r="C29" s="74">
        <v>190211</v>
      </c>
      <c r="D29" s="56" t="s">
        <v>653</v>
      </c>
      <c r="E29" s="68" t="s">
        <v>136</v>
      </c>
      <c r="F29" s="67" t="s">
        <v>675</v>
      </c>
      <c r="G29" s="56" t="s">
        <v>650</v>
      </c>
      <c r="H29" s="61" t="s">
        <v>686</v>
      </c>
      <c r="I29" s="51">
        <v>270</v>
      </c>
      <c r="J29" s="61" t="s">
        <v>137</v>
      </c>
      <c r="K29" s="56" t="s">
        <v>135</v>
      </c>
      <c r="L29" s="60">
        <v>891.5</v>
      </c>
      <c r="M29" s="60">
        <v>632.6</v>
      </c>
      <c r="N29" s="58">
        <f>L29/SUM(L29:M29)</f>
        <v>0.58493537169477072</v>
      </c>
      <c r="O29" s="55">
        <v>150.43</v>
      </c>
      <c r="P29" s="56">
        <v>1</v>
      </c>
      <c r="Q29" s="56">
        <v>15</v>
      </c>
      <c r="R29" s="55">
        <v>56.5</v>
      </c>
      <c r="S29" s="55">
        <v>33.6</v>
      </c>
      <c r="T29" s="30">
        <v>21</v>
      </c>
      <c r="U29" s="44">
        <f>R29/S29</f>
        <v>1.6815476190476191</v>
      </c>
      <c r="V29" s="51">
        <f>L29+M29</f>
        <v>1524.1</v>
      </c>
      <c r="W29" s="76">
        <v>42</v>
      </c>
      <c r="X29" s="76">
        <v>67</v>
      </c>
      <c r="Y29" s="70">
        <f>(X29-W29+1)*15</f>
        <v>390</v>
      </c>
      <c r="Z29" s="75"/>
      <c r="AA29" s="75"/>
      <c r="AB29" s="72"/>
      <c r="AC29" s="75"/>
      <c r="AD29" s="72"/>
      <c r="AE29" s="30" t="s">
        <v>688</v>
      </c>
    </row>
    <row r="30" spans="1:32">
      <c r="A30" s="30" t="s">
        <v>687</v>
      </c>
      <c r="B30" s="30">
        <v>0</v>
      </c>
      <c r="C30" s="69">
        <v>190524</v>
      </c>
      <c r="D30" s="56" t="s">
        <v>653</v>
      </c>
      <c r="E30" s="68" t="s">
        <v>136</v>
      </c>
      <c r="F30" s="67" t="s">
        <v>675</v>
      </c>
      <c r="G30" s="56" t="s">
        <v>650</v>
      </c>
      <c r="H30" s="61" t="s">
        <v>686</v>
      </c>
      <c r="I30" s="62">
        <v>270</v>
      </c>
      <c r="J30" s="61" t="s">
        <v>648</v>
      </c>
      <c r="K30" s="56" t="s">
        <v>135</v>
      </c>
      <c r="L30" s="50">
        <v>841.2</v>
      </c>
      <c r="M30" s="50">
        <v>647.4</v>
      </c>
      <c r="N30" s="58">
        <f>L30/SUM(L30:M30)</f>
        <v>0.56509471987101978</v>
      </c>
      <c r="O30" s="55">
        <v>154.4</v>
      </c>
      <c r="P30" s="56">
        <v>1</v>
      </c>
      <c r="Q30" s="56">
        <v>1</v>
      </c>
      <c r="U30" s="44" t="s">
        <v>29</v>
      </c>
      <c r="V30" s="51">
        <f>L30+M30</f>
        <v>1488.6</v>
      </c>
      <c r="W30" s="48">
        <v>39</v>
      </c>
      <c r="X30" s="48">
        <v>58</v>
      </c>
      <c r="Y30" s="70">
        <f>(X30-W30+1)*16.4</f>
        <v>328</v>
      </c>
      <c r="Z30" s="43">
        <v>58</v>
      </c>
      <c r="AA30" s="43">
        <v>94</v>
      </c>
      <c r="AB30" s="46">
        <f>(AA30-Z30+1)*15</f>
        <v>555</v>
      </c>
      <c r="AC30" s="43">
        <v>119</v>
      </c>
      <c r="AD30" s="46">
        <f>(AC30-Z30+1)*15</f>
        <v>930</v>
      </c>
    </row>
    <row r="31" spans="1:32">
      <c r="A31" s="30" t="s">
        <v>685</v>
      </c>
      <c r="B31" s="30">
        <v>0</v>
      </c>
      <c r="C31" s="74">
        <v>190214</v>
      </c>
      <c r="D31" s="56" t="s">
        <v>653</v>
      </c>
      <c r="E31" s="68" t="s">
        <v>136</v>
      </c>
      <c r="F31" s="67" t="s">
        <v>675</v>
      </c>
      <c r="G31" s="56" t="s">
        <v>650</v>
      </c>
      <c r="H31" s="73" t="s">
        <v>649</v>
      </c>
      <c r="I31" s="62">
        <v>0</v>
      </c>
      <c r="J31" s="61" t="s">
        <v>137</v>
      </c>
      <c r="K31" s="56" t="s">
        <v>135</v>
      </c>
      <c r="L31" s="60">
        <v>727.3</v>
      </c>
      <c r="M31" s="59">
        <v>514.79999999999995</v>
      </c>
      <c r="N31" s="58">
        <f>L31/SUM(L31:M31)</f>
        <v>0.58554061669752844</v>
      </c>
      <c r="O31" s="55">
        <v>150.25</v>
      </c>
      <c r="P31" s="56">
        <v>1</v>
      </c>
      <c r="Q31" s="56">
        <v>15</v>
      </c>
      <c r="R31" s="55">
        <v>49</v>
      </c>
      <c r="S31" s="55">
        <v>31</v>
      </c>
      <c r="T31" s="30">
        <f>31*0.7</f>
        <v>21.7</v>
      </c>
      <c r="U31" s="44">
        <f>R31/S31</f>
        <v>1.5806451612903225</v>
      </c>
      <c r="V31" s="51">
        <f>L31+M31</f>
        <v>1242.0999999999999</v>
      </c>
      <c r="W31" s="48">
        <v>80</v>
      </c>
      <c r="X31" s="48">
        <v>93</v>
      </c>
      <c r="Y31" s="70">
        <f>(X31-W31+1)*15</f>
        <v>210</v>
      </c>
      <c r="Z31" s="43">
        <v>178</v>
      </c>
      <c r="AA31" s="43">
        <v>204</v>
      </c>
      <c r="AB31" s="46">
        <f>(AA31-Z31+1)*15</f>
        <v>405</v>
      </c>
      <c r="AC31" s="43">
        <v>223</v>
      </c>
      <c r="AD31" s="46">
        <f>(AC31-Z31+1)*15</f>
        <v>690</v>
      </c>
    </row>
    <row r="32" spans="1:32">
      <c r="A32" s="30" t="s">
        <v>684</v>
      </c>
      <c r="B32" s="30">
        <v>0</v>
      </c>
      <c r="C32" s="74">
        <v>190130</v>
      </c>
      <c r="D32" s="56" t="s">
        <v>653</v>
      </c>
      <c r="E32" s="68" t="s">
        <v>136</v>
      </c>
      <c r="F32" s="67" t="s">
        <v>675</v>
      </c>
      <c r="G32" s="56" t="s">
        <v>650</v>
      </c>
      <c r="H32" s="73" t="s">
        <v>649</v>
      </c>
      <c r="I32" s="62">
        <v>0</v>
      </c>
      <c r="J32" s="61" t="s">
        <v>137</v>
      </c>
      <c r="K32" s="56" t="s">
        <v>135</v>
      </c>
      <c r="L32" s="60">
        <v>948.8</v>
      </c>
      <c r="M32" s="60">
        <v>713.6</v>
      </c>
      <c r="N32" s="58">
        <f>L32/SUM(L32:M32)</f>
        <v>0.57074109720885458</v>
      </c>
      <c r="O32" s="55">
        <v>150.2697</v>
      </c>
      <c r="P32" s="56">
        <v>0.7</v>
      </c>
      <c r="Q32" s="56">
        <v>120</v>
      </c>
      <c r="R32" s="55">
        <v>55.9</v>
      </c>
      <c r="S32" s="55">
        <v>36</v>
      </c>
      <c r="T32" s="30">
        <v>18</v>
      </c>
      <c r="U32" s="44">
        <f>R32/S32</f>
        <v>1.5527777777777778</v>
      </c>
      <c r="V32" s="51">
        <f>L32+M32</f>
        <v>1662.4</v>
      </c>
      <c r="W32" s="76">
        <v>8</v>
      </c>
      <c r="X32" s="76">
        <v>21</v>
      </c>
      <c r="Y32" s="70">
        <f>(X32-W32+1)*15</f>
        <v>210</v>
      </c>
      <c r="Z32" s="75">
        <v>2</v>
      </c>
      <c r="AA32" s="75">
        <v>5</v>
      </c>
      <c r="AB32" s="46">
        <f>4*120</f>
        <v>480</v>
      </c>
      <c r="AC32" s="75">
        <v>7</v>
      </c>
      <c r="AD32" s="72" t="s">
        <v>30</v>
      </c>
      <c r="AE32" s="45" t="s">
        <v>683</v>
      </c>
    </row>
    <row r="33" spans="1:31">
      <c r="A33" s="30" t="s">
        <v>682</v>
      </c>
      <c r="B33" s="30">
        <v>0</v>
      </c>
      <c r="C33" s="74">
        <v>190214</v>
      </c>
      <c r="D33" s="56" t="s">
        <v>653</v>
      </c>
      <c r="E33" s="68" t="s">
        <v>136</v>
      </c>
      <c r="F33" s="67" t="s">
        <v>675</v>
      </c>
      <c r="G33" s="56" t="s">
        <v>650</v>
      </c>
      <c r="H33" s="73" t="s">
        <v>649</v>
      </c>
      <c r="I33" s="62">
        <v>0</v>
      </c>
      <c r="J33" s="61" t="s">
        <v>648</v>
      </c>
      <c r="K33" s="56" t="s">
        <v>135</v>
      </c>
      <c r="L33" s="60">
        <v>783</v>
      </c>
      <c r="M33" s="60">
        <v>595.4</v>
      </c>
      <c r="N33" s="58">
        <f>L33/SUM(L33:M33)</f>
        <v>0.56804991294254203</v>
      </c>
      <c r="O33" s="55">
        <v>150.43</v>
      </c>
      <c r="P33" s="56">
        <v>1</v>
      </c>
      <c r="Q33" s="56">
        <v>15</v>
      </c>
      <c r="R33" s="55">
        <v>55.6</v>
      </c>
      <c r="S33" s="55">
        <v>29.6</v>
      </c>
      <c r="T33" s="30">
        <v>20</v>
      </c>
      <c r="U33" s="44">
        <f>R33/S33</f>
        <v>1.8783783783783783</v>
      </c>
      <c r="V33" s="51">
        <f>L33+M33</f>
        <v>1378.4</v>
      </c>
      <c r="W33" s="48">
        <v>83</v>
      </c>
      <c r="X33" s="48">
        <v>95</v>
      </c>
      <c r="Y33" s="70">
        <f>(X33-W33+1)*15</f>
        <v>195</v>
      </c>
      <c r="Z33" s="43">
        <v>171</v>
      </c>
      <c r="AA33" s="43">
        <v>197</v>
      </c>
      <c r="AB33" s="46">
        <f>(AA33-Z33+1)*15</f>
        <v>405</v>
      </c>
      <c r="AC33" s="43" t="s">
        <v>30</v>
      </c>
      <c r="AD33" s="72" t="s">
        <v>30</v>
      </c>
    </row>
    <row r="34" spans="1:31">
      <c r="A34" s="30" t="s">
        <v>681</v>
      </c>
      <c r="B34" s="30">
        <v>0</v>
      </c>
      <c r="C34" s="69">
        <v>190520</v>
      </c>
      <c r="D34" s="56" t="s">
        <v>653</v>
      </c>
      <c r="E34" s="68" t="s">
        <v>136</v>
      </c>
      <c r="F34" s="67" t="s">
        <v>675</v>
      </c>
      <c r="G34" s="56" t="s">
        <v>650</v>
      </c>
      <c r="H34" s="61" t="s">
        <v>649</v>
      </c>
      <c r="I34" s="62">
        <v>0</v>
      </c>
      <c r="J34" s="61" t="s">
        <v>137</v>
      </c>
      <c r="K34" s="56" t="s">
        <v>135</v>
      </c>
      <c r="L34" s="60">
        <v>832.3</v>
      </c>
      <c r="M34" s="59">
        <v>662.95699999999999</v>
      </c>
      <c r="N34" s="58">
        <f>L34/SUM(L34:M34)</f>
        <v>0.55662672035643368</v>
      </c>
      <c r="O34" s="55">
        <v>160</v>
      </c>
      <c r="P34" s="56">
        <v>1.5</v>
      </c>
      <c r="Q34" s="56">
        <v>15</v>
      </c>
      <c r="R34" s="30">
        <v>60.3</v>
      </c>
      <c r="S34" s="55">
        <v>32.9</v>
      </c>
      <c r="T34" s="30">
        <f>(34-6+1)*0.7</f>
        <v>20.299999999999997</v>
      </c>
      <c r="U34" s="44">
        <f>R34/S34</f>
        <v>1.8328267477203648</v>
      </c>
      <c r="V34" s="51">
        <f>L34+M34</f>
        <v>1495.2570000000001</v>
      </c>
      <c r="W34" s="48">
        <v>1</v>
      </c>
      <c r="X34" s="48">
        <v>15</v>
      </c>
      <c r="Y34" s="70">
        <f>(X34-W34+1)*15</f>
        <v>225</v>
      </c>
      <c r="Z34" s="43">
        <v>85</v>
      </c>
      <c r="AA34" s="43">
        <v>109</v>
      </c>
      <c r="AB34" s="46">
        <f>(AA34-Z34+1)*15</f>
        <v>375</v>
      </c>
      <c r="AC34" s="43">
        <v>128</v>
      </c>
      <c r="AD34" s="46">
        <f>(AC34-Z34+1)*15</f>
        <v>660</v>
      </c>
      <c r="AE34" s="30" t="s">
        <v>680</v>
      </c>
    </row>
    <row r="35" spans="1:31">
      <c r="A35" s="30" t="s">
        <v>679</v>
      </c>
      <c r="B35" s="30">
        <v>0</v>
      </c>
      <c r="C35" s="69">
        <v>190522</v>
      </c>
      <c r="D35" s="56" t="s">
        <v>653</v>
      </c>
      <c r="E35" s="68" t="s">
        <v>136</v>
      </c>
      <c r="F35" s="67" t="s">
        <v>675</v>
      </c>
      <c r="G35" s="56" t="s">
        <v>650</v>
      </c>
      <c r="H35" s="61" t="s">
        <v>678</v>
      </c>
      <c r="I35" s="62">
        <v>0</v>
      </c>
      <c r="J35" s="61" t="s">
        <v>137</v>
      </c>
      <c r="K35" s="56" t="s">
        <v>135</v>
      </c>
      <c r="L35" s="50">
        <v>697</v>
      </c>
      <c r="M35" s="50">
        <v>487.9</v>
      </c>
      <c r="N35" s="58">
        <f>L35/SUM(L35:M35)</f>
        <v>0.58823529411764697</v>
      </c>
      <c r="O35" s="55">
        <v>160</v>
      </c>
      <c r="P35" s="56">
        <v>1.5</v>
      </c>
      <c r="Q35" s="56">
        <v>15</v>
      </c>
      <c r="R35" s="30">
        <v>52.6</v>
      </c>
      <c r="S35" s="30">
        <v>31.7</v>
      </c>
      <c r="T35" s="30">
        <f>32*0.7</f>
        <v>22.4</v>
      </c>
      <c r="U35" s="44">
        <f>R35/S35</f>
        <v>1.6593059936908519</v>
      </c>
      <c r="V35" s="51">
        <f>L35+M35</f>
        <v>1184.9000000000001</v>
      </c>
      <c r="W35" s="48">
        <v>126</v>
      </c>
      <c r="X35" s="48">
        <v>812</v>
      </c>
      <c r="Y35" s="71">
        <f>(X35-W35)*0.266</f>
        <v>182.476</v>
      </c>
      <c r="Z35" s="43">
        <v>75</v>
      </c>
      <c r="AA35" s="43">
        <v>101</v>
      </c>
      <c r="AB35" s="46">
        <f>(AA35-Z35+1)*15</f>
        <v>405</v>
      </c>
      <c r="AC35" s="43">
        <v>121</v>
      </c>
      <c r="AD35" s="46">
        <f>(AC35-Z35+1)*15</f>
        <v>705</v>
      </c>
    </row>
    <row r="36" spans="1:31">
      <c r="A36" s="30" t="s">
        <v>677</v>
      </c>
      <c r="B36" s="30">
        <v>0</v>
      </c>
      <c r="C36" s="69">
        <v>190524</v>
      </c>
      <c r="D36" s="56" t="s">
        <v>653</v>
      </c>
      <c r="E36" s="68" t="s">
        <v>136</v>
      </c>
      <c r="F36" s="67" t="s">
        <v>675</v>
      </c>
      <c r="G36" s="56" t="s">
        <v>650</v>
      </c>
      <c r="H36" s="61" t="s">
        <v>649</v>
      </c>
      <c r="I36" s="62">
        <v>0</v>
      </c>
      <c r="J36" s="61" t="s">
        <v>648</v>
      </c>
      <c r="K36" s="56" t="s">
        <v>135</v>
      </c>
      <c r="L36" s="50">
        <v>791</v>
      </c>
      <c r="M36" s="50">
        <v>590.9</v>
      </c>
      <c r="N36" s="58">
        <f>L36/SUM(L36:M36)</f>
        <v>0.57240031840219985</v>
      </c>
      <c r="O36" s="55">
        <v>154.4</v>
      </c>
      <c r="P36" s="56"/>
      <c r="Q36" s="56">
        <v>16.382999999999999</v>
      </c>
      <c r="U36" s="44" t="s">
        <v>29</v>
      </c>
      <c r="V36" s="51"/>
      <c r="W36" s="48">
        <v>1</v>
      </c>
      <c r="X36" s="48">
        <v>14</v>
      </c>
      <c r="Y36" s="70">
        <f>(X36-W36+1)*16.4</f>
        <v>229.59999999999997</v>
      </c>
      <c r="Z36" s="43">
        <v>-7</v>
      </c>
      <c r="AA36" s="43">
        <v>16</v>
      </c>
      <c r="AB36" s="65">
        <f>(AA36-Z36+1)*16.383</f>
        <v>393.19200000000001</v>
      </c>
      <c r="AC36" s="43">
        <v>34</v>
      </c>
      <c r="AD36" s="65">
        <f>(AC36-Z36+1)*16.383</f>
        <v>688.08600000000001</v>
      </c>
    </row>
    <row r="37" spans="1:31">
      <c r="A37" s="30" t="s">
        <v>676</v>
      </c>
      <c r="B37" s="30">
        <v>0</v>
      </c>
      <c r="C37" s="69">
        <v>190524</v>
      </c>
      <c r="D37" s="56" t="s">
        <v>653</v>
      </c>
      <c r="E37" s="68" t="s">
        <v>136</v>
      </c>
      <c r="F37" s="67" t="s">
        <v>675</v>
      </c>
      <c r="G37" s="56" t="s">
        <v>650</v>
      </c>
      <c r="H37" s="61" t="s">
        <v>649</v>
      </c>
      <c r="I37" s="62">
        <v>0</v>
      </c>
      <c r="J37" s="61" t="s">
        <v>648</v>
      </c>
      <c r="K37" s="56" t="s">
        <v>135</v>
      </c>
      <c r="L37" s="50">
        <v>837.8</v>
      </c>
      <c r="M37" s="50">
        <v>620.29999999999995</v>
      </c>
      <c r="N37" s="58">
        <f>L37/SUM(L37:M37)</f>
        <v>0.57458336190933412</v>
      </c>
      <c r="O37" s="55">
        <v>154.4</v>
      </c>
      <c r="P37" s="56"/>
      <c r="Q37" s="56">
        <v>16.382999999999999</v>
      </c>
      <c r="U37" s="44" t="s">
        <v>29</v>
      </c>
      <c r="V37" s="51"/>
      <c r="W37" s="48" t="s">
        <v>30</v>
      </c>
      <c r="X37" s="48" t="s">
        <v>30</v>
      </c>
      <c r="Y37" s="47" t="s">
        <v>30</v>
      </c>
      <c r="Z37" s="66">
        <v>0.45162037037037034</v>
      </c>
      <c r="AA37" s="43" t="s">
        <v>30</v>
      </c>
      <c r="AB37" s="46" t="s">
        <v>30</v>
      </c>
      <c r="AC37" s="66">
        <v>0.45883101851851849</v>
      </c>
      <c r="AD37" s="65">
        <v>623</v>
      </c>
    </row>
    <row r="38" spans="1:31">
      <c r="A38" s="30" t="s">
        <v>674</v>
      </c>
      <c r="B38" s="30">
        <v>0</v>
      </c>
      <c r="C38" s="64">
        <v>190114</v>
      </c>
      <c r="D38" s="56" t="s">
        <v>653</v>
      </c>
      <c r="E38" s="63" t="s">
        <v>652</v>
      </c>
      <c r="F38" s="63" t="s">
        <v>651</v>
      </c>
      <c r="G38" s="56" t="s">
        <v>650</v>
      </c>
      <c r="H38" s="61" t="s">
        <v>669</v>
      </c>
      <c r="I38" s="62">
        <v>300</v>
      </c>
      <c r="J38" s="61" t="s">
        <v>648</v>
      </c>
      <c r="K38" s="56" t="s">
        <v>135</v>
      </c>
      <c r="L38" s="60">
        <v>853</v>
      </c>
      <c r="M38" s="59">
        <v>548.70000000000005</v>
      </c>
      <c r="N38" s="58">
        <f>L38/SUM(L38:M38)</f>
        <v>0.60854676464293356</v>
      </c>
      <c r="O38" s="57">
        <v>150.27000000000001</v>
      </c>
      <c r="P38" s="56">
        <v>0.5</v>
      </c>
      <c r="Q38" s="56">
        <v>30</v>
      </c>
      <c r="R38" s="55">
        <v>55</v>
      </c>
      <c r="S38" s="55">
        <v>33</v>
      </c>
      <c r="T38" s="30">
        <f>33*0.5</f>
        <v>16.5</v>
      </c>
      <c r="U38" s="44">
        <f>R38/S38</f>
        <v>1.6666666666666667</v>
      </c>
      <c r="V38" s="51">
        <f>L38+M38</f>
        <v>1401.7</v>
      </c>
      <c r="W38" s="48">
        <v>16</v>
      </c>
      <c r="X38" s="48">
        <v>25</v>
      </c>
      <c r="Y38" s="53">
        <f>(X38-W38+1)*30</f>
        <v>300</v>
      </c>
      <c r="Z38" s="52" t="s">
        <v>30</v>
      </c>
      <c r="AA38" s="52" t="s">
        <v>30</v>
      </c>
      <c r="AB38" s="52" t="s">
        <v>30</v>
      </c>
      <c r="AC38" s="52" t="s">
        <v>30</v>
      </c>
    </row>
    <row r="39" spans="1:31">
      <c r="A39" s="30" t="s">
        <v>673</v>
      </c>
      <c r="B39" s="30">
        <v>0</v>
      </c>
      <c r="C39" s="64">
        <v>190116</v>
      </c>
      <c r="D39" s="56" t="s">
        <v>653</v>
      </c>
      <c r="E39" s="63" t="s">
        <v>652</v>
      </c>
      <c r="F39" s="63" t="s">
        <v>651</v>
      </c>
      <c r="G39" s="56" t="s">
        <v>650</v>
      </c>
      <c r="H39" s="61" t="s">
        <v>669</v>
      </c>
      <c r="I39" s="62">
        <v>300</v>
      </c>
      <c r="J39" s="61" t="s">
        <v>648</v>
      </c>
      <c r="K39" s="56" t="s">
        <v>135</v>
      </c>
      <c r="L39" s="60">
        <v>858.1</v>
      </c>
      <c r="M39" s="59">
        <v>586.70000000000005</v>
      </c>
      <c r="N39" s="58">
        <f>L39/SUM(L39:M39)</f>
        <v>0.59392303433001103</v>
      </c>
      <c r="O39" s="57">
        <v>150.27000000000001</v>
      </c>
      <c r="P39" s="56">
        <v>1</v>
      </c>
      <c r="Q39" s="56">
        <v>120</v>
      </c>
      <c r="R39" s="55">
        <v>56</v>
      </c>
      <c r="S39" s="55">
        <v>33</v>
      </c>
      <c r="T39" s="30">
        <f>23*0.7</f>
        <v>16.099999999999998</v>
      </c>
      <c r="U39" s="44">
        <f>R39/S39</f>
        <v>1.696969696969697</v>
      </c>
      <c r="V39" s="51">
        <f>L39+M39</f>
        <v>1444.8000000000002</v>
      </c>
      <c r="W39" s="48">
        <v>38</v>
      </c>
      <c r="X39" s="48">
        <v>71</v>
      </c>
      <c r="Y39" s="53">
        <f>(X39-W39+1)*15</f>
        <v>510</v>
      </c>
      <c r="Z39" s="43">
        <f>7*120</f>
        <v>840</v>
      </c>
      <c r="AA39" s="43">
        <f>14*120</f>
        <v>1680</v>
      </c>
      <c r="AB39" s="43">
        <f>AA39-Z39</f>
        <v>840</v>
      </c>
      <c r="AC39" s="43">
        <f>19*120</f>
        <v>2280</v>
      </c>
      <c r="AD39" s="46">
        <f>AC39-Z39</f>
        <v>1440</v>
      </c>
      <c r="AE39" s="30" t="s">
        <v>672</v>
      </c>
    </row>
    <row r="40" spans="1:31">
      <c r="A40" s="30" t="s">
        <v>671</v>
      </c>
      <c r="B40" s="30">
        <v>0</v>
      </c>
      <c r="C40" s="64">
        <v>190116</v>
      </c>
      <c r="D40" s="56" t="s">
        <v>653</v>
      </c>
      <c r="E40" s="63" t="s">
        <v>652</v>
      </c>
      <c r="F40" s="63" t="s">
        <v>651</v>
      </c>
      <c r="G40" s="56" t="s">
        <v>650</v>
      </c>
      <c r="H40" s="61" t="s">
        <v>669</v>
      </c>
      <c r="I40" s="62">
        <v>300</v>
      </c>
      <c r="J40" s="61" t="s">
        <v>648</v>
      </c>
      <c r="K40" s="56" t="s">
        <v>135</v>
      </c>
      <c r="L40" s="60">
        <v>844.1</v>
      </c>
      <c r="M40" s="59">
        <v>664.5</v>
      </c>
      <c r="N40" s="58">
        <f>L40/SUM(L40:M40)</f>
        <v>0.55952538777674665</v>
      </c>
      <c r="O40" s="57">
        <v>150.27000000000001</v>
      </c>
      <c r="P40" s="56">
        <v>1</v>
      </c>
      <c r="Q40" s="56">
        <v>120</v>
      </c>
      <c r="R40" s="55">
        <v>54</v>
      </c>
      <c r="S40" s="55">
        <v>34.5</v>
      </c>
      <c r="T40" s="30">
        <f>23*0.7</f>
        <v>16.099999999999998</v>
      </c>
      <c r="U40" s="44">
        <f>R40/S40</f>
        <v>1.5652173913043479</v>
      </c>
      <c r="V40" s="51">
        <f>L40+M40</f>
        <v>1508.6</v>
      </c>
      <c r="W40" s="48">
        <v>40</v>
      </c>
      <c r="X40" s="48">
        <v>68</v>
      </c>
      <c r="Y40" s="53">
        <f>(X40-W40+1)*15</f>
        <v>435</v>
      </c>
      <c r="Z40" s="43">
        <f>7*120</f>
        <v>840</v>
      </c>
      <c r="AA40" s="43">
        <f>14*120</f>
        <v>1680</v>
      </c>
      <c r="AB40" s="43">
        <f>AA40-Z40</f>
        <v>840</v>
      </c>
      <c r="AC40" s="43">
        <f>19*120</f>
        <v>2280</v>
      </c>
      <c r="AD40" s="46">
        <f>AC40-Z40</f>
        <v>1440</v>
      </c>
    </row>
    <row r="41" spans="1:31">
      <c r="A41" s="30" t="s">
        <v>670</v>
      </c>
      <c r="B41" s="30">
        <v>0</v>
      </c>
      <c r="C41" s="64">
        <v>190128</v>
      </c>
      <c r="D41" s="56" t="s">
        <v>653</v>
      </c>
      <c r="E41" s="63" t="s">
        <v>652</v>
      </c>
      <c r="F41" s="63" t="s">
        <v>651</v>
      </c>
      <c r="G41" s="56" t="s">
        <v>650</v>
      </c>
      <c r="H41" s="61" t="s">
        <v>669</v>
      </c>
      <c r="I41" s="62">
        <v>300</v>
      </c>
      <c r="J41" s="61" t="s">
        <v>648</v>
      </c>
      <c r="K41" s="56" t="s">
        <v>135</v>
      </c>
      <c r="L41" s="60">
        <v>645.6</v>
      </c>
      <c r="M41" s="59">
        <v>473.4</v>
      </c>
      <c r="N41" s="58">
        <f>L41/SUM(L41:M41)</f>
        <v>0.57694369973190351</v>
      </c>
      <c r="O41" s="57">
        <v>150.27000000000001</v>
      </c>
      <c r="P41" s="56">
        <v>1</v>
      </c>
      <c r="Q41" s="56">
        <v>15</v>
      </c>
      <c r="R41" s="55">
        <v>52.3</v>
      </c>
      <c r="S41" s="55">
        <v>28</v>
      </c>
      <c r="T41" s="30">
        <v>20</v>
      </c>
      <c r="U41" s="44">
        <f>R41/S41</f>
        <v>1.8678571428571427</v>
      </c>
      <c r="V41" s="51">
        <f>L41+M41</f>
        <v>1119</v>
      </c>
      <c r="W41" s="48">
        <v>47</v>
      </c>
      <c r="X41" s="48">
        <v>74</v>
      </c>
      <c r="Y41" s="53">
        <f>(X41-W41+1)*15</f>
        <v>420</v>
      </c>
      <c r="Z41" s="43" t="s">
        <v>30</v>
      </c>
      <c r="AA41" s="43" t="s">
        <v>30</v>
      </c>
      <c r="AB41" s="43" t="s">
        <v>30</v>
      </c>
      <c r="AC41" s="43" t="s">
        <v>30</v>
      </c>
      <c r="AE41" s="45"/>
    </row>
    <row r="42" spans="1:31">
      <c r="A42" s="30" t="s">
        <v>668</v>
      </c>
      <c r="B42" s="30">
        <v>1</v>
      </c>
      <c r="C42" s="64">
        <v>190128</v>
      </c>
      <c r="D42" s="56" t="s">
        <v>653</v>
      </c>
      <c r="E42" s="63" t="s">
        <v>652</v>
      </c>
      <c r="F42" s="63" t="s">
        <v>651</v>
      </c>
      <c r="G42" s="56" t="s">
        <v>650</v>
      </c>
      <c r="H42" s="61" t="s">
        <v>665</v>
      </c>
      <c r="I42" s="62">
        <v>240</v>
      </c>
      <c r="J42" s="61" t="s">
        <v>648</v>
      </c>
      <c r="K42" s="56" t="s">
        <v>135</v>
      </c>
      <c r="L42" s="60">
        <v>693.6</v>
      </c>
      <c r="M42" s="59">
        <v>502.7</v>
      </c>
      <c r="N42" s="58">
        <f>L42/SUM(L42:M42)</f>
        <v>0.57978767867591741</v>
      </c>
      <c r="O42" s="57">
        <v>150.27000000000001</v>
      </c>
      <c r="P42" s="56">
        <v>1</v>
      </c>
      <c r="Q42" s="56">
        <v>15</v>
      </c>
      <c r="R42" s="55">
        <v>54</v>
      </c>
      <c r="S42" s="55">
        <v>27.4</v>
      </c>
      <c r="T42" s="30">
        <v>24</v>
      </c>
      <c r="U42" s="44">
        <f>R42/S42</f>
        <v>1.9708029197080292</v>
      </c>
      <c r="V42" s="51">
        <f>L42+M42</f>
        <v>1196.3</v>
      </c>
      <c r="W42" s="48">
        <v>11</v>
      </c>
      <c r="X42" s="48">
        <v>27</v>
      </c>
      <c r="Y42" s="53">
        <f>(X42-W42+1)*15</f>
        <v>255</v>
      </c>
      <c r="Z42" s="43">
        <f>16*15</f>
        <v>240</v>
      </c>
      <c r="AA42" s="43">
        <f>56*15</f>
        <v>840</v>
      </c>
      <c r="AB42" s="43">
        <f>AA42-Z42</f>
        <v>600</v>
      </c>
      <c r="AC42" s="43">
        <f>84*15</f>
        <v>1260</v>
      </c>
      <c r="AD42" s="46">
        <f>AC42-Z42</f>
        <v>1020</v>
      </c>
      <c r="AE42" s="45" t="s">
        <v>667</v>
      </c>
    </row>
    <row r="43" spans="1:31">
      <c r="A43" s="30" t="s">
        <v>666</v>
      </c>
      <c r="B43" s="30">
        <v>1</v>
      </c>
      <c r="C43" s="64">
        <v>190128</v>
      </c>
      <c r="D43" s="56" t="s">
        <v>653</v>
      </c>
      <c r="E43" s="63" t="s">
        <v>652</v>
      </c>
      <c r="F43" s="63" t="s">
        <v>651</v>
      </c>
      <c r="G43" s="56" t="s">
        <v>650</v>
      </c>
      <c r="H43" s="61" t="s">
        <v>665</v>
      </c>
      <c r="I43" s="62">
        <v>240</v>
      </c>
      <c r="J43" s="61" t="s">
        <v>648</v>
      </c>
      <c r="K43" s="56" t="s">
        <v>135</v>
      </c>
      <c r="L43" s="60">
        <v>737.9</v>
      </c>
      <c r="M43" s="59">
        <v>540.4</v>
      </c>
      <c r="N43" s="58">
        <f>L43/SUM(L43:M43)</f>
        <v>0.57725103653289522</v>
      </c>
      <c r="O43" s="57">
        <v>150.27000000000001</v>
      </c>
      <c r="P43" s="56">
        <v>1</v>
      </c>
      <c r="Q43" s="56">
        <v>15</v>
      </c>
      <c r="R43" s="55">
        <v>53.6</v>
      </c>
      <c r="S43" s="55">
        <v>29.5</v>
      </c>
      <c r="T43" s="30">
        <v>24</v>
      </c>
      <c r="U43" s="44">
        <f>R43/S43</f>
        <v>1.8169491525423729</v>
      </c>
      <c r="V43" s="51">
        <f>L43+M43</f>
        <v>1278.3</v>
      </c>
      <c r="W43" s="48">
        <v>55</v>
      </c>
      <c r="X43" s="48">
        <v>74</v>
      </c>
      <c r="Y43" s="53">
        <f>(X43-W43+1)*15</f>
        <v>300</v>
      </c>
      <c r="Z43" s="43" t="s">
        <v>30</v>
      </c>
      <c r="AA43" s="43" t="s">
        <v>30</v>
      </c>
      <c r="AB43" s="43" t="s">
        <v>30</v>
      </c>
      <c r="AC43" s="43" t="s">
        <v>30</v>
      </c>
      <c r="AE43" s="45" t="s">
        <v>664</v>
      </c>
    </row>
    <row r="44" spans="1:31">
      <c r="A44" s="30" t="s">
        <v>663</v>
      </c>
      <c r="B44" s="30">
        <v>0</v>
      </c>
      <c r="C44" s="64">
        <v>190128</v>
      </c>
      <c r="D44" s="56" t="s">
        <v>653</v>
      </c>
      <c r="E44" s="63" t="s">
        <v>652</v>
      </c>
      <c r="F44" s="63" t="s">
        <v>651</v>
      </c>
      <c r="G44" s="56" t="s">
        <v>650</v>
      </c>
      <c r="H44" s="61" t="s">
        <v>658</v>
      </c>
      <c r="I44" s="62">
        <v>270</v>
      </c>
      <c r="J44" s="61" t="s">
        <v>648</v>
      </c>
      <c r="K44" s="56" t="s">
        <v>135</v>
      </c>
      <c r="L44" s="60">
        <v>762</v>
      </c>
      <c r="M44" s="59">
        <v>557.79999999999995</v>
      </c>
      <c r="N44" s="58">
        <f>L44/SUM(L44:M44)</f>
        <v>0.57736020609183214</v>
      </c>
      <c r="O44" s="57">
        <v>150.27000000000001</v>
      </c>
      <c r="P44" s="56">
        <v>1</v>
      </c>
      <c r="Q44" s="56">
        <v>16.11</v>
      </c>
      <c r="R44" s="55">
        <v>55.6</v>
      </c>
      <c r="S44" s="55">
        <v>30.3</v>
      </c>
      <c r="T44" s="30">
        <v>24</v>
      </c>
      <c r="U44" s="44">
        <f>R44/S44</f>
        <v>1.834983498349835</v>
      </c>
      <c r="V44" s="51">
        <f>L44+M44</f>
        <v>1319.8</v>
      </c>
      <c r="W44" s="48">
        <v>22</v>
      </c>
      <c r="X44" s="48">
        <v>39</v>
      </c>
      <c r="Y44" s="53">
        <f>(X44-W44+1)*16.11</f>
        <v>289.98</v>
      </c>
      <c r="Z44" s="43" t="s">
        <v>30</v>
      </c>
      <c r="AA44" s="43" t="s">
        <v>30</v>
      </c>
      <c r="AB44" s="43" t="s">
        <v>30</v>
      </c>
      <c r="AC44" s="43" t="s">
        <v>30</v>
      </c>
      <c r="AE44" s="30" t="s">
        <v>662</v>
      </c>
    </row>
    <row r="45" spans="1:31">
      <c r="A45" s="30" t="s">
        <v>661</v>
      </c>
      <c r="B45" s="30">
        <v>0</v>
      </c>
      <c r="C45" s="64">
        <v>190128</v>
      </c>
      <c r="D45" s="56" t="s">
        <v>653</v>
      </c>
      <c r="E45" s="63" t="s">
        <v>652</v>
      </c>
      <c r="F45" s="63" t="s">
        <v>651</v>
      </c>
      <c r="G45" s="56" t="s">
        <v>650</v>
      </c>
      <c r="H45" s="61" t="s">
        <v>658</v>
      </c>
      <c r="I45" s="62">
        <v>270</v>
      </c>
      <c r="J45" s="61" t="s">
        <v>648</v>
      </c>
      <c r="K45" s="56" t="s">
        <v>135</v>
      </c>
      <c r="L45" s="60">
        <v>727.2</v>
      </c>
      <c r="M45" s="59">
        <v>611</v>
      </c>
      <c r="N45" s="58">
        <f>L45/SUM(L45:M45)</f>
        <v>0.5434165296667165</v>
      </c>
      <c r="O45" s="57">
        <v>150.27000000000001</v>
      </c>
      <c r="P45" s="56">
        <v>1</v>
      </c>
      <c r="Q45" s="56">
        <v>16.11</v>
      </c>
      <c r="R45" s="55">
        <v>56</v>
      </c>
      <c r="S45" s="55">
        <v>30.6</v>
      </c>
      <c r="T45" s="30">
        <v>24</v>
      </c>
      <c r="U45" s="44">
        <f>R45/S45</f>
        <v>1.8300653594771241</v>
      </c>
      <c r="V45" s="51">
        <f>L45+M45</f>
        <v>1338.2</v>
      </c>
      <c r="W45" s="48">
        <v>56</v>
      </c>
      <c r="X45" s="48">
        <v>74</v>
      </c>
      <c r="Y45" s="53">
        <f>(X45-W45+1)*15</f>
        <v>285</v>
      </c>
      <c r="Z45" s="43" t="s">
        <v>30</v>
      </c>
      <c r="AA45" s="43" t="s">
        <v>30</v>
      </c>
      <c r="AB45" s="43" t="s">
        <v>30</v>
      </c>
      <c r="AC45" s="43" t="s">
        <v>30</v>
      </c>
      <c r="AE45" s="30" t="s">
        <v>660</v>
      </c>
    </row>
    <row r="46" spans="1:31">
      <c r="A46" s="30" t="s">
        <v>659</v>
      </c>
      <c r="B46" s="30">
        <v>0</v>
      </c>
      <c r="C46" s="64">
        <v>190128</v>
      </c>
      <c r="D46" s="56" t="s">
        <v>653</v>
      </c>
      <c r="E46" s="63" t="s">
        <v>652</v>
      </c>
      <c r="F46" s="63" t="s">
        <v>651</v>
      </c>
      <c r="G46" s="56" t="s">
        <v>650</v>
      </c>
      <c r="H46" s="61" t="s">
        <v>658</v>
      </c>
      <c r="I46" s="62">
        <v>270</v>
      </c>
      <c r="J46" s="61" t="s">
        <v>648</v>
      </c>
      <c r="K46" s="56" t="s">
        <v>135</v>
      </c>
      <c r="L46" s="60">
        <v>791.8</v>
      </c>
      <c r="M46" s="59">
        <v>510.5</v>
      </c>
      <c r="N46" s="58">
        <f>L46/SUM(L46:M46)</f>
        <v>0.60800122859556172</v>
      </c>
      <c r="O46" s="57">
        <v>150.27000000000001</v>
      </c>
      <c r="P46" s="56">
        <v>1</v>
      </c>
      <c r="Q46" s="56">
        <v>15</v>
      </c>
      <c r="R46" s="55">
        <v>55.5</v>
      </c>
      <c r="S46" s="55">
        <v>29.8</v>
      </c>
      <c r="T46" s="30">
        <v>20</v>
      </c>
      <c r="U46" s="44">
        <f>R46/S46</f>
        <v>1.8624161073825503</v>
      </c>
      <c r="V46" s="51">
        <f>L46+M46</f>
        <v>1302.3</v>
      </c>
      <c r="W46" s="48">
        <v>-1</v>
      </c>
      <c r="X46" s="48">
        <v>14</v>
      </c>
      <c r="Y46" s="53">
        <f>(X46-W46+1)*15</f>
        <v>240</v>
      </c>
      <c r="Z46" s="43">
        <f>28*15</f>
        <v>420</v>
      </c>
      <c r="AA46" s="43">
        <f>63*15</f>
        <v>945</v>
      </c>
      <c r="AB46" s="43">
        <f>AA46-Z46</f>
        <v>525</v>
      </c>
      <c r="AC46" s="43" t="s">
        <v>30</v>
      </c>
      <c r="AE46" s="30" t="s">
        <v>655</v>
      </c>
    </row>
    <row r="47" spans="1:31">
      <c r="A47" s="30" t="s">
        <v>657</v>
      </c>
      <c r="B47" s="30">
        <v>1</v>
      </c>
      <c r="C47" s="64">
        <v>190114</v>
      </c>
      <c r="D47" s="56" t="s">
        <v>653</v>
      </c>
      <c r="E47" s="63" t="s">
        <v>652</v>
      </c>
      <c r="F47" s="63" t="s">
        <v>651</v>
      </c>
      <c r="G47" s="56" t="s">
        <v>650</v>
      </c>
      <c r="H47" s="61" t="s">
        <v>656</v>
      </c>
      <c r="I47" s="62">
        <v>390</v>
      </c>
      <c r="J47" s="61" t="s">
        <v>648</v>
      </c>
      <c r="K47" s="56" t="s">
        <v>251</v>
      </c>
      <c r="L47" s="60">
        <v>868.9</v>
      </c>
      <c r="M47" s="59">
        <v>659.9</v>
      </c>
      <c r="N47" s="58">
        <f>L47/SUM(L47:M47)</f>
        <v>0.56835426478283624</v>
      </c>
      <c r="O47" s="57">
        <v>150.27000000000001</v>
      </c>
      <c r="P47" s="56">
        <v>0.5</v>
      </c>
      <c r="Q47" s="56">
        <v>120</v>
      </c>
      <c r="R47" s="55">
        <v>60.4</v>
      </c>
      <c r="S47" s="55">
        <v>33</v>
      </c>
      <c r="T47" s="30">
        <f>34*0.5</f>
        <v>17</v>
      </c>
      <c r="U47" s="44">
        <f>R47/S47</f>
        <v>1.8303030303030303</v>
      </c>
      <c r="V47" s="51">
        <f>L47+M47</f>
        <v>1528.8</v>
      </c>
      <c r="W47" s="48">
        <v>12</v>
      </c>
      <c r="X47" s="48">
        <v>26</v>
      </c>
      <c r="Y47" s="53">
        <f>(X47-W47+1)*35.7</f>
        <v>535.5</v>
      </c>
      <c r="Z47" s="43">
        <f>4*120</f>
        <v>480</v>
      </c>
      <c r="AA47" s="43">
        <f>13*120</f>
        <v>1560</v>
      </c>
      <c r="AB47" s="43">
        <f>AA47-Z47</f>
        <v>1080</v>
      </c>
      <c r="AC47" s="43">
        <f>18*120</f>
        <v>2160</v>
      </c>
      <c r="AD47" s="46">
        <f>AC47-Z47</f>
        <v>1680</v>
      </c>
      <c r="AE47" s="30" t="s">
        <v>654</v>
      </c>
    </row>
    <row r="48" spans="1:31">
      <c r="A48" s="30" t="s">
        <v>245</v>
      </c>
      <c r="B48" s="30">
        <v>0</v>
      </c>
      <c r="C48" s="64">
        <v>190128</v>
      </c>
      <c r="D48" s="56" t="s">
        <v>653</v>
      </c>
      <c r="E48" s="63" t="s">
        <v>652</v>
      </c>
      <c r="F48" s="63" t="s">
        <v>651</v>
      </c>
      <c r="G48" s="56" t="s">
        <v>650</v>
      </c>
      <c r="H48" s="61" t="s">
        <v>649</v>
      </c>
      <c r="I48" s="62">
        <v>0</v>
      </c>
      <c r="J48" s="61" t="s">
        <v>648</v>
      </c>
      <c r="K48" s="56" t="s">
        <v>135</v>
      </c>
      <c r="L48" s="60">
        <v>804.9</v>
      </c>
      <c r="M48" s="59">
        <v>500.4</v>
      </c>
      <c r="N48" s="58">
        <f>L48/SUM(L48:M48)</f>
        <v>0.61663985290737766</v>
      </c>
      <c r="O48" s="57">
        <v>150.27000000000001</v>
      </c>
      <c r="P48" s="56">
        <v>1</v>
      </c>
      <c r="Q48" s="56">
        <v>15</v>
      </c>
      <c r="R48" s="55">
        <v>56</v>
      </c>
      <c r="S48" s="55">
        <v>30.5</v>
      </c>
      <c r="T48" s="30">
        <v>20</v>
      </c>
      <c r="U48" s="44">
        <f>R48/S48</f>
        <v>1.8360655737704918</v>
      </c>
      <c r="V48" s="51">
        <f>L48+M48</f>
        <v>1305.3</v>
      </c>
      <c r="W48" s="48">
        <v>29</v>
      </c>
      <c r="X48" s="48">
        <v>42</v>
      </c>
      <c r="Y48" s="53">
        <f>(X48-W48+1)*15</f>
        <v>210</v>
      </c>
      <c r="Z48" s="43" t="s">
        <v>30</v>
      </c>
      <c r="AA48" s="43" t="s">
        <v>30</v>
      </c>
      <c r="AB48" s="43" t="s">
        <v>30</v>
      </c>
      <c r="AC48" s="43" t="s">
        <v>30</v>
      </c>
      <c r="AE48" s="30" t="s">
        <v>655</v>
      </c>
    </row>
    <row r="49" spans="1:31">
      <c r="A49" s="30" t="s">
        <v>244</v>
      </c>
      <c r="B49" s="30">
        <v>0</v>
      </c>
      <c r="C49" s="64">
        <v>190128</v>
      </c>
      <c r="D49" s="56" t="s">
        <v>653</v>
      </c>
      <c r="E49" s="63" t="s">
        <v>652</v>
      </c>
      <c r="F49" s="63" t="s">
        <v>651</v>
      </c>
      <c r="G49" s="56" t="s">
        <v>650</v>
      </c>
      <c r="H49" s="61" t="s">
        <v>649</v>
      </c>
      <c r="I49" s="62">
        <v>0</v>
      </c>
      <c r="J49" s="61" t="s">
        <v>648</v>
      </c>
      <c r="K49" s="56" t="s">
        <v>135</v>
      </c>
      <c r="L49" s="60">
        <v>826.6</v>
      </c>
      <c r="M49" s="59">
        <v>599</v>
      </c>
      <c r="N49" s="58">
        <f>L49/SUM(L49:M49)</f>
        <v>0.5798260381593715</v>
      </c>
      <c r="O49" s="57">
        <v>150.27000000000001</v>
      </c>
      <c r="P49" s="56">
        <v>1</v>
      </c>
      <c r="Q49" s="56">
        <v>15</v>
      </c>
      <c r="R49" s="30">
        <v>53.4</v>
      </c>
      <c r="S49" s="55">
        <v>30.8</v>
      </c>
      <c r="T49" s="30">
        <v>20</v>
      </c>
      <c r="U49" s="44">
        <f>R49/S49</f>
        <v>1.7337662337662336</v>
      </c>
      <c r="V49" s="51">
        <f>L49+M49</f>
        <v>1425.6</v>
      </c>
      <c r="W49" s="48">
        <v>-1</v>
      </c>
      <c r="X49" s="48">
        <v>13</v>
      </c>
      <c r="Y49" s="53">
        <f>(X49-W49+1)*15</f>
        <v>225</v>
      </c>
      <c r="Z49" s="43">
        <f>28*15</f>
        <v>420</v>
      </c>
      <c r="AA49" s="43">
        <f>57*15</f>
        <v>855</v>
      </c>
      <c r="AB49" s="43">
        <f>AA49-Z49</f>
        <v>435</v>
      </c>
      <c r="AC49" s="43">
        <f>79*15</f>
        <v>1185</v>
      </c>
      <c r="AD49" s="46">
        <f>AC49-Z49</f>
        <v>765</v>
      </c>
    </row>
    <row r="50" spans="1:31" ht="17" customHeight="1">
      <c r="A50" s="30" t="s">
        <v>243</v>
      </c>
      <c r="B50" s="30">
        <v>0</v>
      </c>
      <c r="C50" s="64">
        <v>190114</v>
      </c>
      <c r="D50" s="56" t="s">
        <v>653</v>
      </c>
      <c r="E50" s="63" t="s">
        <v>652</v>
      </c>
      <c r="F50" s="63" t="s">
        <v>651</v>
      </c>
      <c r="G50" s="56" t="s">
        <v>650</v>
      </c>
      <c r="H50" s="61" t="s">
        <v>649</v>
      </c>
      <c r="I50" s="62">
        <v>0</v>
      </c>
      <c r="J50" s="61" t="s">
        <v>648</v>
      </c>
      <c r="K50" s="56" t="s">
        <v>135</v>
      </c>
      <c r="L50" s="60">
        <v>788.8</v>
      </c>
      <c r="M50" s="59">
        <v>591.1</v>
      </c>
      <c r="N50" s="58">
        <f>L50/SUM(L50:M50)</f>
        <v>0.57163562576998328</v>
      </c>
      <c r="O50" s="57">
        <v>150.27000000000001</v>
      </c>
      <c r="P50" s="56">
        <v>0.5</v>
      </c>
      <c r="Q50" s="56">
        <v>120</v>
      </c>
      <c r="R50" s="55">
        <v>54.8</v>
      </c>
      <c r="S50" s="55">
        <v>31.5</v>
      </c>
      <c r="T50" s="30">
        <f>34*0.5</f>
        <v>17</v>
      </c>
      <c r="U50" s="44">
        <f>R50/S50</f>
        <v>1.7396825396825395</v>
      </c>
      <c r="V50" s="51">
        <f>L50+M50</f>
        <v>1379.9</v>
      </c>
      <c r="W50" s="48">
        <v>11</v>
      </c>
      <c r="X50" s="48">
        <v>17</v>
      </c>
      <c r="Y50" s="53">
        <f>(X50-W50+1)*35.7</f>
        <v>249.90000000000003</v>
      </c>
      <c r="Z50" s="43">
        <f>4*120</f>
        <v>480</v>
      </c>
      <c r="AA50" s="43">
        <f>8*120</f>
        <v>960</v>
      </c>
      <c r="AB50" s="43">
        <f>AA50-Z50</f>
        <v>480</v>
      </c>
      <c r="AC50" s="43">
        <f>11*120</f>
        <v>1320</v>
      </c>
      <c r="AD50" s="46">
        <f>AC50-Z50</f>
        <v>840</v>
      </c>
      <c r="AE50" s="30" t="s">
        <v>654</v>
      </c>
    </row>
    <row r="51" spans="1:31">
      <c r="A51" s="30" t="s">
        <v>242</v>
      </c>
      <c r="B51" s="30">
        <v>0</v>
      </c>
      <c r="C51" s="64">
        <v>190116</v>
      </c>
      <c r="D51" s="56" t="s">
        <v>653</v>
      </c>
      <c r="E51" s="63" t="s">
        <v>652</v>
      </c>
      <c r="F51" s="63" t="s">
        <v>651</v>
      </c>
      <c r="G51" s="56" t="s">
        <v>650</v>
      </c>
      <c r="H51" s="61" t="s">
        <v>649</v>
      </c>
      <c r="I51" s="62">
        <v>0</v>
      </c>
      <c r="J51" s="61" t="s">
        <v>648</v>
      </c>
      <c r="K51" s="56" t="s">
        <v>135</v>
      </c>
      <c r="L51" s="60">
        <v>926.3</v>
      </c>
      <c r="M51" s="59">
        <v>591.4</v>
      </c>
      <c r="N51" s="58">
        <f>L51/SUM(L51:M51)</f>
        <v>0.61033142254727557</v>
      </c>
      <c r="O51" s="57">
        <v>150.27000000000001</v>
      </c>
      <c r="P51" s="56">
        <v>1</v>
      </c>
      <c r="Q51" s="56">
        <v>15</v>
      </c>
      <c r="R51" s="55">
        <v>55.5</v>
      </c>
      <c r="S51" s="55">
        <v>33</v>
      </c>
      <c r="T51" s="30" t="s">
        <v>30</v>
      </c>
      <c r="U51" s="44">
        <f>R51/S51</f>
        <v>1.6818181818181819</v>
      </c>
      <c r="V51" s="51">
        <f>L51+M51</f>
        <v>1517.6999999999998</v>
      </c>
      <c r="W51" s="54">
        <v>0.71756944444444448</v>
      </c>
      <c r="X51" s="54">
        <v>0.71993055555555552</v>
      </c>
      <c r="Y51" s="53">
        <f>180+24</f>
        <v>204</v>
      </c>
      <c r="Z51" s="43" t="s">
        <v>30</v>
      </c>
      <c r="AA51" s="43" t="s">
        <v>30</v>
      </c>
      <c r="AB51" s="52" t="s">
        <v>30</v>
      </c>
      <c r="AC51" s="43" t="s">
        <v>30</v>
      </c>
    </row>
  </sheetData>
  <conditionalFormatting sqref="K17:K20 K2:K15 K39:K49 K22:K37">
    <cfRule type="containsText" dxfId="22" priority="27" operator="containsText" text="hatched">
      <formula>NOT(ISERROR(SEARCH("hatched",K2)))</formula>
    </cfRule>
    <cfRule type="containsText" dxfId="21" priority="28" operator="containsText" text="died">
      <formula>NOT(ISERROR(SEARCH("died",K2)))</formula>
    </cfRule>
  </conditionalFormatting>
  <conditionalFormatting sqref="K17:K20 K2:K15 K22:K33 K39:K51 K35:K37">
    <cfRule type="colorScale" priority="26">
      <colorScale>
        <cfvo type="formula" val="#REF!"/>
        <cfvo type="formula" val="#REF!"/>
        <color rgb="FFFF0000"/>
        <color rgb="FF92D050"/>
      </colorScale>
    </cfRule>
  </conditionalFormatting>
  <conditionalFormatting sqref="K8 K34 K6 K17">
    <cfRule type="colorScale" priority="25">
      <colorScale>
        <cfvo type="formula" val="#REF!"/>
        <cfvo type="formula" val="#REF!"/>
        <color rgb="FFFF0000"/>
        <color rgb="FF92D050"/>
      </colorScale>
    </cfRule>
  </conditionalFormatting>
  <conditionalFormatting sqref="F17:F20 F22:F29 F31:F33 E2:F2 F11:F13 F3:F9 E3:E37 E38:F48">
    <cfRule type="containsText" dxfId="20" priority="24" operator="containsText" text="1326">
      <formula>NOT(ISERROR(SEARCH("1326",E2)))</formula>
    </cfRule>
  </conditionalFormatting>
  <conditionalFormatting sqref="F34">
    <cfRule type="containsText" dxfId="19" priority="23" operator="containsText" text="1326">
      <formula>NOT(ISERROR(SEARCH("1326",F34)))</formula>
    </cfRule>
  </conditionalFormatting>
  <conditionalFormatting sqref="F6">
    <cfRule type="containsText" dxfId="18" priority="22" operator="containsText" text="1326">
      <formula>NOT(ISERROR(SEARCH("1326",F6)))</formula>
    </cfRule>
  </conditionalFormatting>
  <conditionalFormatting sqref="F17">
    <cfRule type="containsText" dxfId="17" priority="21" operator="containsText" text="1326">
      <formula>NOT(ISERROR(SEARCH("1326",F17)))</formula>
    </cfRule>
  </conditionalFormatting>
  <conditionalFormatting sqref="K16">
    <cfRule type="containsText" dxfId="16" priority="19" operator="containsText" text="hatched">
      <formula>NOT(ISERROR(SEARCH("hatched",K16)))</formula>
    </cfRule>
    <cfRule type="containsText" dxfId="15" priority="20" operator="containsText" text="died">
      <formula>NOT(ISERROR(SEARCH("died",K16)))</formula>
    </cfRule>
  </conditionalFormatting>
  <conditionalFormatting sqref="K16">
    <cfRule type="colorScale" priority="18">
      <colorScale>
        <cfvo type="formula" val="#REF!"/>
        <cfvo type="formula" val="#REF!"/>
        <color rgb="FFFF0000"/>
        <color rgb="FF92D050"/>
      </colorScale>
    </cfRule>
  </conditionalFormatting>
  <conditionalFormatting sqref="F16">
    <cfRule type="containsText" dxfId="14" priority="17" operator="containsText" text="1326">
      <formula>NOT(ISERROR(SEARCH("1326",F16)))</formula>
    </cfRule>
  </conditionalFormatting>
  <conditionalFormatting sqref="F10">
    <cfRule type="containsText" dxfId="13" priority="16" operator="containsText" text="1326">
      <formula>NOT(ISERROR(SEARCH("1326",F10)))</formula>
    </cfRule>
  </conditionalFormatting>
  <conditionalFormatting sqref="F14">
    <cfRule type="containsText" dxfId="12" priority="15" operator="containsText" text="1326">
      <formula>NOT(ISERROR(SEARCH("1326",F14)))</formula>
    </cfRule>
  </conditionalFormatting>
  <conditionalFormatting sqref="F15">
    <cfRule type="containsText" dxfId="11" priority="14" operator="containsText" text="1326">
      <formula>NOT(ISERROR(SEARCH("1326",F15)))</formula>
    </cfRule>
  </conditionalFormatting>
  <conditionalFormatting sqref="F35:F36">
    <cfRule type="containsText" dxfId="10" priority="13" operator="containsText" text="1326">
      <formula>NOT(ISERROR(SEARCH("1326",F35)))</formula>
    </cfRule>
  </conditionalFormatting>
  <conditionalFormatting sqref="E49:F51">
    <cfRule type="containsText" dxfId="9" priority="7" operator="containsText" text="1326">
      <formula>NOT(ISERROR(SEARCH("1326",E49)))</formula>
    </cfRule>
  </conditionalFormatting>
  <conditionalFormatting sqref="K50:K51">
    <cfRule type="containsText" dxfId="8" priority="11" operator="containsText" text="hatched">
      <formula>NOT(ISERROR(SEARCH("hatched",K50)))</formula>
    </cfRule>
    <cfRule type="containsText" dxfId="7" priority="12" operator="containsText" text="died">
      <formula>NOT(ISERROR(SEARCH("died",K50)))</formula>
    </cfRule>
  </conditionalFormatting>
  <conditionalFormatting sqref="K38">
    <cfRule type="containsText" dxfId="6" priority="8" operator="containsText" text="hatched">
      <formula>NOT(ISERROR(SEARCH("hatched",K38)))</formula>
    </cfRule>
    <cfRule type="containsText" dxfId="5" priority="9" operator="containsText" text="died">
      <formula>NOT(ISERROR(SEARCH("died",K38)))</formula>
    </cfRule>
  </conditionalFormatting>
  <conditionalFormatting sqref="K38">
    <cfRule type="colorScale" priority="10">
      <colorScale>
        <cfvo type="formula" val="#REF!"/>
        <cfvo type="formula" val="#REF!"/>
        <color rgb="FFFF0000"/>
        <color rgb="FF92D050"/>
      </colorScale>
    </cfRule>
  </conditionalFormatting>
  <conditionalFormatting sqref="F37">
    <cfRule type="containsText" dxfId="4" priority="6" operator="containsText" text="1326">
      <formula>NOT(ISERROR(SEARCH("1326",F37)))</formula>
    </cfRule>
  </conditionalFormatting>
  <conditionalFormatting sqref="F30">
    <cfRule type="containsText" dxfId="3" priority="5" operator="containsText" text="1326">
      <formula>NOT(ISERROR(SEARCH("1326",F30)))</formula>
    </cfRule>
  </conditionalFormatting>
  <conditionalFormatting sqref="K2:K51">
    <cfRule type="containsText" dxfId="2" priority="4" operator="containsText" text="dead">
      <formula>NOT(ISERROR(SEARCH("dead",K2)))</formula>
    </cfRule>
  </conditionalFormatting>
  <conditionalFormatting sqref="K21">
    <cfRule type="containsText" dxfId="1" priority="2" operator="containsText" text="hatched">
      <formula>NOT(ISERROR(SEARCH("hatched",K21)))</formula>
    </cfRule>
    <cfRule type="containsText" dxfId="0" priority="3" operator="containsText" text="died">
      <formula>NOT(ISERROR(SEARCH("died",K21)))</formula>
    </cfRule>
  </conditionalFormatting>
  <conditionalFormatting sqref="K21">
    <cfRule type="colorScale" priority="1">
      <colorScale>
        <cfvo type="formula" val="#REF!"/>
        <cfvo type="formula" val="#REF!"/>
        <color rgb="FFFF0000"/>
        <color rgb="FF92D050"/>
      </colorScale>
    </cfRule>
  </conditionalFormatting>
  <conditionalFormatting sqref="N2:N5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Figure_2_A-B_data_lin-5(ev571)</vt:lpstr>
      <vt:lpstr>lowCompression_lin-5(ev571)</vt:lpstr>
      <vt:lpstr>Figure_2_C-D_data-optogenetics</vt:lpstr>
      <vt:lpstr>Figure_2-E_two-C-lin-5(ev571)</vt:lpstr>
      <vt:lpstr>Figure_2-F_405nm-P1-Slowdown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Jankele</cp:lastModifiedBy>
  <dcterms:created xsi:type="dcterms:W3CDTF">2020-12-02T13:12:07Z</dcterms:created>
  <dcterms:modified xsi:type="dcterms:W3CDTF">2020-12-30T16:45:33Z</dcterms:modified>
</cp:coreProperties>
</file>