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jb246\Documents\Papiers\Manuscripts\Manuscripts in progress\In progress\Membrane tension (Joel+Yuan)\eLife\Revisions\Data\"/>
    </mc:Choice>
  </mc:AlternateContent>
  <xr:revisionPtr revIDLastSave="0" documentId="13_ncr:1_{B12F0713-8EA2-4148-93E4-A774E9722D02}" xr6:coauthVersionLast="43" xr6:coauthVersionMax="43" xr10:uidLastSave="{00000000-0000-0000-0000-000000000000}"/>
  <bookViews>
    <workbookView xWindow="1830" yWindow="1035" windowWidth="20820" windowHeight="13140" xr2:uid="{00000000-000D-0000-FFFF-FFFF00000000}"/>
  </bookViews>
  <sheets>
    <sheet name="CME density" sheetId="1" r:id="rId1"/>
    <sheet name="Volume" sheetId="2" r:id="rId2"/>
    <sheet name="ANOVA (ΔP=-0.05 M)" sheetId="3" r:id="rId3"/>
    <sheet name="ANOVA (ΔP=-0.1 M)" sheetId="4" r:id="rId4"/>
    <sheet name="ANOVA (ΔP=-0.2 M)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5" l="1"/>
  <c r="C6" i="5"/>
  <c r="D6" i="5"/>
  <c r="B7" i="5"/>
  <c r="D7" i="5"/>
  <c r="C7" i="5" s="1"/>
  <c r="B8" i="5"/>
  <c r="D8" i="5"/>
  <c r="C8" i="5" s="1"/>
  <c r="B9" i="5"/>
  <c r="C9" i="5"/>
  <c r="D9" i="5"/>
  <c r="B10" i="5"/>
  <c r="C10" i="5"/>
  <c r="D10" i="5"/>
  <c r="D5" i="5"/>
  <c r="C5" i="5" s="1"/>
  <c r="B5" i="5"/>
  <c r="B6" i="4"/>
  <c r="C6" i="4"/>
  <c r="D6" i="4"/>
  <c r="B7" i="4"/>
  <c r="D7" i="4"/>
  <c r="C7" i="4" s="1"/>
  <c r="B8" i="4"/>
  <c r="C8" i="4"/>
  <c r="D8" i="4"/>
  <c r="B9" i="4"/>
  <c r="D9" i="4"/>
  <c r="C9" i="4" s="1"/>
  <c r="B10" i="4"/>
  <c r="C10" i="4"/>
  <c r="D10" i="4"/>
  <c r="D5" i="4"/>
  <c r="C5" i="4" s="1"/>
  <c r="B5" i="4"/>
  <c r="B6" i="3"/>
  <c r="C6" i="3"/>
  <c r="D6" i="3"/>
  <c r="B7" i="3"/>
  <c r="D7" i="3"/>
  <c r="C7" i="3" s="1"/>
  <c r="B8" i="3"/>
  <c r="C8" i="3"/>
  <c r="D8" i="3"/>
  <c r="B9" i="3"/>
  <c r="C9" i="3"/>
  <c r="D9" i="3"/>
  <c r="B10" i="3"/>
  <c r="C10" i="3"/>
  <c r="D10" i="3"/>
  <c r="D5" i="3"/>
  <c r="C5" i="3"/>
  <c r="B5" i="3"/>
  <c r="K15" i="3" l="1"/>
  <c r="K18" i="3" s="1"/>
  <c r="C15" i="3"/>
  <c r="C18" i="3" s="1"/>
  <c r="J15" i="3"/>
  <c r="J15" i="4"/>
  <c r="J18" i="4" s="1"/>
  <c r="C12" i="3"/>
  <c r="C14" i="3" s="1"/>
  <c r="H12" i="3"/>
  <c r="H14" i="3" s="1"/>
  <c r="J12" i="3"/>
  <c r="J14" i="3" s="1"/>
  <c r="H15" i="3"/>
  <c r="G12" i="3"/>
  <c r="G14" i="3" s="1"/>
  <c r="I12" i="3"/>
  <c r="I14" i="3" s="1"/>
  <c r="K12" i="3"/>
  <c r="K14" i="3" s="1"/>
  <c r="J12" i="5"/>
  <c r="J14" i="5" s="1"/>
  <c r="G15" i="3"/>
  <c r="G18" i="3" s="1"/>
  <c r="I15" i="3"/>
  <c r="I18" i="3" s="1"/>
  <c r="H15" i="4"/>
  <c r="H18" i="4" s="1"/>
  <c r="G15" i="4"/>
  <c r="G18" i="4" s="1"/>
  <c r="K15" i="4"/>
  <c r="K18" i="4" s="1"/>
  <c r="G12" i="4"/>
  <c r="G14" i="4" s="1"/>
  <c r="K12" i="4"/>
  <c r="K14" i="4" s="1"/>
  <c r="C12" i="5"/>
  <c r="C14" i="5" s="1"/>
  <c r="J15" i="5"/>
  <c r="J18" i="5" s="1"/>
  <c r="G12" i="5"/>
  <c r="G14" i="5" s="1"/>
  <c r="K15" i="5"/>
  <c r="K18" i="5" s="1"/>
  <c r="H12" i="5"/>
  <c r="H14" i="5" s="1"/>
  <c r="I12" i="5"/>
  <c r="I14" i="5" s="1"/>
  <c r="C15" i="5"/>
  <c r="C18" i="5" s="1"/>
  <c r="K12" i="5"/>
  <c r="K14" i="5" s="1"/>
  <c r="G15" i="5"/>
  <c r="G18" i="5" s="1"/>
  <c r="H15" i="5"/>
  <c r="H18" i="5" s="1"/>
  <c r="I15" i="5"/>
  <c r="I18" i="5" s="1"/>
  <c r="I12" i="4"/>
  <c r="I14" i="4" s="1"/>
  <c r="H12" i="4"/>
  <c r="H14" i="4" s="1"/>
  <c r="J12" i="4"/>
  <c r="J14" i="4" s="1"/>
  <c r="C15" i="4"/>
  <c r="C18" i="4" s="1"/>
  <c r="I15" i="4"/>
  <c r="I18" i="4" s="1"/>
  <c r="C12" i="4"/>
  <c r="C14" i="4" s="1"/>
  <c r="J18" i="3"/>
  <c r="H16" i="5" l="1"/>
  <c r="H17" i="5" s="1"/>
  <c r="H19" i="5" s="1"/>
  <c r="K16" i="3"/>
  <c r="K17" i="3" s="1"/>
  <c r="K19" i="3" s="1"/>
  <c r="G16" i="4"/>
  <c r="G17" i="4" s="1"/>
  <c r="G19" i="4" s="1"/>
  <c r="J16" i="3"/>
  <c r="J17" i="3" s="1"/>
  <c r="J19" i="3" s="1"/>
  <c r="H16" i="3"/>
  <c r="H17" i="3" s="1"/>
  <c r="H19" i="3" s="1"/>
  <c r="C16" i="3"/>
  <c r="C17" i="3" s="1"/>
  <c r="C19" i="3" s="1"/>
  <c r="J16" i="4"/>
  <c r="J17" i="4" s="1"/>
  <c r="J19" i="4" s="1"/>
  <c r="H18" i="3"/>
  <c r="I16" i="5"/>
  <c r="I17" i="5" s="1"/>
  <c r="I19" i="5" s="1"/>
  <c r="C16" i="5"/>
  <c r="C17" i="5" s="1"/>
  <c r="C19" i="5" s="1"/>
  <c r="K16" i="5"/>
  <c r="K17" i="5" s="1"/>
  <c r="K19" i="5" s="1"/>
  <c r="G16" i="3"/>
  <c r="G17" i="3" s="1"/>
  <c r="G19" i="3" s="1"/>
  <c r="K16" i="4"/>
  <c r="K17" i="4" s="1"/>
  <c r="K19" i="4" s="1"/>
  <c r="I16" i="3"/>
  <c r="I17" i="3" s="1"/>
  <c r="I19" i="3" s="1"/>
  <c r="H16" i="4"/>
  <c r="H17" i="4" s="1"/>
  <c r="H19" i="4" s="1"/>
  <c r="I16" i="4"/>
  <c r="I17" i="4" s="1"/>
  <c r="I19" i="4" s="1"/>
  <c r="J16" i="5"/>
  <c r="J17" i="5" s="1"/>
  <c r="J19" i="5" s="1"/>
  <c r="G16" i="5"/>
  <c r="G17" i="5" s="1"/>
  <c r="G19" i="5" s="1"/>
  <c r="C16" i="4"/>
  <c r="C17" i="4" s="1"/>
  <c r="C19" i="4" s="1"/>
</calcChain>
</file>

<file path=xl/sharedStrings.xml><?xml version="1.0" encoding="utf-8"?>
<sst xmlns="http://schemas.openxmlformats.org/spreadsheetml/2006/main" count="157" uniqueCount="56">
  <si>
    <t>WT</t>
  </si>
  <si>
    <t>Protoplats</t>
  </si>
  <si>
    <t>Steady state in 0.4M</t>
  </si>
  <si>
    <t>ΔP=-0.2 M</t>
  </si>
  <si>
    <t>ΔP=-0.05 M</t>
  </si>
  <si>
    <t>0 min after shock</t>
  </si>
  <si>
    <t>2 min after shock</t>
  </si>
  <si>
    <t>4 min after shock</t>
  </si>
  <si>
    <t>6 min after shock</t>
  </si>
  <si>
    <t>8 min after shock</t>
  </si>
  <si>
    <t>Density of CME events (%)</t>
  </si>
  <si>
    <t>ΔP=-0.1 M</t>
  </si>
  <si>
    <t>Volume (%)</t>
  </si>
  <si>
    <t>SEM</t>
  </si>
  <si>
    <t>N</t>
  </si>
  <si>
    <t>Significance level</t>
  </si>
  <si>
    <r>
      <t>α</t>
    </r>
    <r>
      <rPr>
        <sz val="11"/>
        <color theme="1"/>
        <rFont val="Calibri"/>
        <family val="2"/>
        <scheme val="minor"/>
      </rPr>
      <t xml:space="preserve"> =</t>
    </r>
  </si>
  <si>
    <t>mean</t>
  </si>
  <si>
    <t>stdev</t>
  </si>
  <si>
    <t>Overall mean</t>
  </si>
  <si>
    <t>m=</t>
  </si>
  <si>
    <t>Between-group degrees of freedom</t>
  </si>
  <si>
    <t>dfb=</t>
  </si>
  <si>
    <t>Between-group mean square value</t>
  </si>
  <si>
    <t>MSb=</t>
  </si>
  <si>
    <t>Within-group degrees of freedom</t>
  </si>
  <si>
    <t>dfw=</t>
  </si>
  <si>
    <t>Within-group mean square value</t>
  </si>
  <si>
    <t>MSw=</t>
  </si>
  <si>
    <t>F-ratio</t>
  </si>
  <si>
    <t>F=</t>
  </si>
  <si>
    <t>Critical value</t>
  </si>
  <si>
    <t>Fcrit=</t>
  </si>
  <si>
    <t>p-value</t>
  </si>
  <si>
    <t>p=</t>
  </si>
  <si>
    <t>There is a statistically significant difference between conditions</t>
  </si>
  <si>
    <t>One -way ANOVA</t>
  </si>
  <si>
    <t>Steady-state at 0.4 M</t>
  </si>
  <si>
    <t>ANOVA between steady-state and 0 min</t>
  </si>
  <si>
    <t>ANOVA between steady-state and 2 min</t>
  </si>
  <si>
    <t>ANOVA between steady-state and 4 min</t>
  </si>
  <si>
    <t>ANOVA between steady-state and 6 min</t>
  </si>
  <si>
    <t>ANOVA between steady-state and 8 min</t>
  </si>
  <si>
    <t>The difference between steady-state and 0 min after shock is statistically significant</t>
  </si>
  <si>
    <t>The difference between steady-state and 2 min after shock is statistically significant</t>
  </si>
  <si>
    <t>The difference between steady-state and 4 min after shock is statistically significant</t>
  </si>
  <si>
    <t>The difference between steady-state and 6 min after shock is not statistically significant</t>
  </si>
  <si>
    <t>The difference between steady-state and 8 min after shock is not statistically significant</t>
  </si>
  <si>
    <t>The difference between steady-state and 4 min after shock is not statistically significant</t>
  </si>
  <si>
    <t>The difference between steady-state and 0 min after shock is not statistically significant</t>
  </si>
  <si>
    <t>The difference between steady-state and 2 min after shock is not statistically significant</t>
  </si>
  <si>
    <t>0 min after ΔP=-0.2 M</t>
  </si>
  <si>
    <t>2 min after ΔP=-0.2 M</t>
  </si>
  <si>
    <t>4 min after ΔP=-0.2 M</t>
  </si>
  <si>
    <t>6 min after ΔP=-0.2 M</t>
  </si>
  <si>
    <t>8 min after ΔP=-0.2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</si>
</sst>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ont="1"/>
    <xf numFmtId="10" fontId="0" fillId="0" borderId="0" xfId="0" applyNumberFormat="1"/>
    <xf numFmtId="0" fontId="0" fillId="0" borderId="0" xfId="0" applyNumberFormat="1"/>
    <xf numFmtId="0" fontId="1" fillId="0" borderId="0" xfId="0" applyFont="1"/>
    <xf numFmtId="0" fontId="0" fillId="0" borderId="0" xfId="0" quotePrefix="1"/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workbookViewId="0"/>
  </sheetViews>
  <sheetFormatPr defaultRowHeight="15" x14ac:dyDescent="0.25"/>
  <cols>
    <col min="1" max="1" width="21" bestFit="1" customWidth="1"/>
    <col min="2" max="2" width="27.140625" bestFit="1" customWidth="1"/>
    <col min="6" max="6" width="24.5703125" bestFit="1" customWidth="1"/>
    <col min="10" max="10" width="24.5703125" bestFit="1" customWidth="1"/>
  </cols>
  <sheetData>
    <row r="1" spans="1:12" x14ac:dyDescent="0.25">
      <c r="A1" s="1" t="s">
        <v>0</v>
      </c>
    </row>
    <row r="2" spans="1:12" x14ac:dyDescent="0.25">
      <c r="A2" t="s">
        <v>1</v>
      </c>
    </row>
    <row r="3" spans="1:12" x14ac:dyDescent="0.25">
      <c r="B3" t="s">
        <v>4</v>
      </c>
      <c r="F3" t="s">
        <v>11</v>
      </c>
      <c r="J3" t="s">
        <v>3</v>
      </c>
    </row>
    <row r="4" spans="1:12" x14ac:dyDescent="0.25">
      <c r="B4" t="s">
        <v>10</v>
      </c>
      <c r="C4" t="s">
        <v>13</v>
      </c>
      <c r="D4" t="s">
        <v>14</v>
      </c>
      <c r="F4" t="s">
        <v>10</v>
      </c>
      <c r="G4" t="s">
        <v>13</v>
      </c>
      <c r="H4" t="s">
        <v>14</v>
      </c>
      <c r="J4" t="s">
        <v>10</v>
      </c>
      <c r="K4" t="s">
        <v>13</v>
      </c>
      <c r="L4" t="s">
        <v>14</v>
      </c>
    </row>
    <row r="5" spans="1:12" x14ac:dyDescent="0.25">
      <c r="A5" t="s">
        <v>2</v>
      </c>
      <c r="B5" s="2">
        <v>1</v>
      </c>
      <c r="C5" s="2">
        <v>2.6451028122420402E-2</v>
      </c>
      <c r="D5" s="3">
        <v>172</v>
      </c>
      <c r="F5" s="2">
        <v>1</v>
      </c>
      <c r="G5" s="2">
        <v>2.8575296419608501E-2</v>
      </c>
      <c r="H5" s="3">
        <v>127</v>
      </c>
      <c r="I5" s="2"/>
      <c r="J5" s="2">
        <v>1</v>
      </c>
      <c r="K5" s="2">
        <v>2.8778138052099E-2</v>
      </c>
      <c r="L5" s="3">
        <v>146</v>
      </c>
    </row>
    <row r="6" spans="1:12" x14ac:dyDescent="0.25">
      <c r="A6" t="s">
        <v>5</v>
      </c>
      <c r="B6" s="2">
        <v>0.92379469337982101</v>
      </c>
      <c r="C6" s="2">
        <v>3.94456352900526E-2</v>
      </c>
      <c r="D6" s="3">
        <v>102</v>
      </c>
      <c r="F6" s="2">
        <v>0.82295800853662604</v>
      </c>
      <c r="G6" s="2">
        <v>2.84084346520606E-2</v>
      </c>
      <c r="H6" s="3">
        <v>62</v>
      </c>
      <c r="I6" s="2"/>
      <c r="J6" s="2">
        <v>0.63640501645892</v>
      </c>
      <c r="K6" s="2">
        <v>2.2459740661355799E-2</v>
      </c>
      <c r="L6" s="3">
        <v>149</v>
      </c>
    </row>
    <row r="7" spans="1:12" x14ac:dyDescent="0.25">
      <c r="A7" t="s">
        <v>6</v>
      </c>
      <c r="B7" s="2">
        <v>0.99636792093453797</v>
      </c>
      <c r="C7" s="2">
        <v>3.6913064441344998E-2</v>
      </c>
      <c r="D7" s="3">
        <v>117</v>
      </c>
      <c r="F7" s="2">
        <v>0.79142692550595495</v>
      </c>
      <c r="G7" s="2">
        <v>4.44315604795682E-2</v>
      </c>
      <c r="H7" s="3">
        <v>70</v>
      </c>
      <c r="I7" s="2"/>
      <c r="J7" s="2">
        <v>0.73935032436122805</v>
      </c>
      <c r="K7" s="2">
        <v>2.86756421488524E-2</v>
      </c>
      <c r="L7" s="3">
        <v>158</v>
      </c>
    </row>
    <row r="8" spans="1:12" x14ac:dyDescent="0.25">
      <c r="A8" t="s">
        <v>7</v>
      </c>
      <c r="B8" s="2">
        <v>0.98517849006707303</v>
      </c>
      <c r="C8" s="2">
        <v>3.0926821342271201E-2</v>
      </c>
      <c r="D8" s="3">
        <v>114</v>
      </c>
      <c r="F8" s="2">
        <v>0.86548788677784105</v>
      </c>
      <c r="G8" s="2">
        <v>3.7075322712556202E-2</v>
      </c>
      <c r="H8" s="3">
        <v>78</v>
      </c>
      <c r="I8" s="2"/>
      <c r="J8" s="2">
        <v>0.95072668364137203</v>
      </c>
      <c r="K8" s="2">
        <v>4.44495647227122E-2</v>
      </c>
      <c r="L8" s="3">
        <v>83</v>
      </c>
    </row>
    <row r="9" spans="1:12" x14ac:dyDescent="0.25">
      <c r="A9" t="s">
        <v>8</v>
      </c>
      <c r="B9" s="2">
        <v>0.96326896371915405</v>
      </c>
      <c r="C9" s="2">
        <v>3.48246753639532E-2</v>
      </c>
      <c r="D9" s="3">
        <v>113</v>
      </c>
      <c r="F9" s="2">
        <v>0.95217037266475202</v>
      </c>
      <c r="G9" s="2">
        <v>4.62059466103623E-2</v>
      </c>
      <c r="H9" s="3">
        <v>62</v>
      </c>
      <c r="I9" s="2"/>
      <c r="J9" s="2">
        <v>0.93549366061516004</v>
      </c>
      <c r="K9" s="2">
        <v>2.9460265593163001E-2</v>
      </c>
      <c r="L9" s="3">
        <v>107</v>
      </c>
    </row>
    <row r="10" spans="1:12" x14ac:dyDescent="0.25">
      <c r="A10" t="s">
        <v>9</v>
      </c>
      <c r="B10" s="2">
        <v>0.96212045966292403</v>
      </c>
      <c r="C10" s="2">
        <v>3.6356905730026298E-2</v>
      </c>
      <c r="D10" s="3">
        <v>124</v>
      </c>
      <c r="F10" s="2">
        <v>0.94258334953864997</v>
      </c>
      <c r="G10" s="2">
        <v>3.98367915320052E-2</v>
      </c>
      <c r="H10" s="3">
        <v>54</v>
      </c>
      <c r="I10" s="2"/>
      <c r="J10" s="2">
        <v>0.95941471486031904</v>
      </c>
      <c r="K10" s="2">
        <v>4.48557584402383E-2</v>
      </c>
      <c r="L10" s="3">
        <v>83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38AE2-627A-4393-9605-D8268C247C06}">
  <dimension ref="A1:L10"/>
  <sheetViews>
    <sheetView workbookViewId="0">
      <selection activeCell="L12" sqref="L12"/>
    </sheetView>
  </sheetViews>
  <sheetFormatPr defaultRowHeight="15" x14ac:dyDescent="0.25"/>
  <cols>
    <col min="1" max="1" width="19" bestFit="1" customWidth="1"/>
    <col min="2" max="2" width="11.42578125" bestFit="1" customWidth="1"/>
    <col min="6" max="6" width="11.42578125" bestFit="1" customWidth="1"/>
    <col min="10" max="10" width="11.42578125" bestFit="1" customWidth="1"/>
  </cols>
  <sheetData>
    <row r="1" spans="1:12" x14ac:dyDescent="0.25">
      <c r="A1" s="1" t="s">
        <v>0</v>
      </c>
    </row>
    <row r="2" spans="1:12" x14ac:dyDescent="0.25">
      <c r="A2" t="s">
        <v>1</v>
      </c>
    </row>
    <row r="3" spans="1:12" x14ac:dyDescent="0.25">
      <c r="B3" t="s">
        <v>4</v>
      </c>
      <c r="F3" t="s">
        <v>11</v>
      </c>
      <c r="J3" t="s">
        <v>3</v>
      </c>
    </row>
    <row r="4" spans="1:12" x14ac:dyDescent="0.25">
      <c r="B4" t="s">
        <v>12</v>
      </c>
      <c r="C4" t="s">
        <v>13</v>
      </c>
      <c r="D4" t="s">
        <v>14</v>
      </c>
      <c r="F4" t="s">
        <v>12</v>
      </c>
      <c r="G4" t="s">
        <v>13</v>
      </c>
      <c r="H4" t="s">
        <v>14</v>
      </c>
      <c r="J4" t="s">
        <v>12</v>
      </c>
      <c r="K4" t="s">
        <v>13</v>
      </c>
      <c r="L4" t="s">
        <v>14</v>
      </c>
    </row>
    <row r="5" spans="1:12" x14ac:dyDescent="0.25">
      <c r="A5" t="s">
        <v>2</v>
      </c>
      <c r="B5" s="2">
        <v>1</v>
      </c>
      <c r="C5" s="2">
        <v>2.5587608089705401E-2</v>
      </c>
      <c r="D5" s="3">
        <v>146</v>
      </c>
      <c r="E5" s="2"/>
      <c r="F5" s="2">
        <v>1</v>
      </c>
      <c r="G5" s="2">
        <v>2.6549855368615399E-2</v>
      </c>
      <c r="H5" s="3">
        <v>196</v>
      </c>
      <c r="I5" s="2"/>
      <c r="J5" s="2">
        <v>1</v>
      </c>
      <c r="K5" s="2">
        <v>3.0464040621506101E-2</v>
      </c>
      <c r="L5" s="3">
        <v>103</v>
      </c>
    </row>
    <row r="6" spans="1:12" x14ac:dyDescent="0.25">
      <c r="A6" t="s">
        <v>5</v>
      </c>
      <c r="B6" s="2">
        <v>1.16873170363</v>
      </c>
      <c r="C6" s="2">
        <v>2.8049554259005599E-2</v>
      </c>
      <c r="D6" s="3">
        <v>149</v>
      </c>
      <c r="E6" s="2"/>
      <c r="F6" s="2">
        <v>1.25529612727979</v>
      </c>
      <c r="G6" s="2">
        <v>4.5016837544947202E-2</v>
      </c>
      <c r="H6" s="3">
        <v>62</v>
      </c>
      <c r="I6" s="2"/>
      <c r="J6" s="2">
        <v>1.13662341603607</v>
      </c>
      <c r="K6" s="2">
        <v>3.6501100499192501E-2</v>
      </c>
      <c r="L6" s="3">
        <v>118</v>
      </c>
    </row>
    <row r="7" spans="1:12" x14ac:dyDescent="0.25">
      <c r="A7" t="s">
        <v>6</v>
      </c>
      <c r="B7" s="2">
        <v>1.20542553784946</v>
      </c>
      <c r="C7" s="2">
        <v>3.0197401639645099E-2</v>
      </c>
      <c r="D7" s="3">
        <v>158</v>
      </c>
      <c r="E7" s="2"/>
      <c r="F7" s="2">
        <v>1.4817348795209799</v>
      </c>
      <c r="G7" s="2">
        <v>4.0706558488203003E-2</v>
      </c>
      <c r="H7" s="3">
        <v>70</v>
      </c>
      <c r="I7" s="2"/>
      <c r="J7" s="2">
        <v>1.1875130917651699</v>
      </c>
      <c r="K7" s="2">
        <v>3.4719326110920198E-2</v>
      </c>
      <c r="L7" s="3">
        <v>133</v>
      </c>
    </row>
    <row r="8" spans="1:12" x14ac:dyDescent="0.25">
      <c r="A8" t="s">
        <v>7</v>
      </c>
      <c r="B8" s="2">
        <v>1.2623958485819899</v>
      </c>
      <c r="C8" s="2">
        <v>4.29002560098155E-2</v>
      </c>
      <c r="D8" s="3">
        <v>83</v>
      </c>
      <c r="E8" s="2"/>
      <c r="F8" s="2">
        <v>1.5275490781771499</v>
      </c>
      <c r="G8" s="2">
        <v>4.5327895629177301E-2</v>
      </c>
      <c r="H8" s="3">
        <v>78</v>
      </c>
      <c r="I8" s="2"/>
      <c r="J8" s="2">
        <v>1.1381762455336299</v>
      </c>
      <c r="K8" s="2">
        <v>3.3521621428728297E-2</v>
      </c>
      <c r="L8" s="3">
        <v>114</v>
      </c>
    </row>
    <row r="9" spans="1:12" x14ac:dyDescent="0.25">
      <c r="A9" t="s">
        <v>8</v>
      </c>
      <c r="B9" s="2">
        <v>1.2418239539889</v>
      </c>
      <c r="C9" s="2">
        <v>3.1577955521361799E-2</v>
      </c>
      <c r="D9" s="3">
        <v>107</v>
      </c>
      <c r="E9" s="2"/>
      <c r="F9" s="2">
        <v>1.50872209575725</v>
      </c>
      <c r="G9" s="2">
        <v>5.8889364511677401E-2</v>
      </c>
      <c r="H9" s="3">
        <v>62</v>
      </c>
      <c r="I9" s="2"/>
      <c r="J9" s="2">
        <v>1.1347896014143499</v>
      </c>
      <c r="K9" s="2">
        <v>3.6590037675517301E-2</v>
      </c>
      <c r="L9" s="3">
        <v>127</v>
      </c>
    </row>
    <row r="10" spans="1:12" x14ac:dyDescent="0.25">
      <c r="A10" t="s">
        <v>9</v>
      </c>
      <c r="B10" s="2">
        <v>1.2245516509448</v>
      </c>
      <c r="C10" s="2">
        <v>2.16943501659119E-2</v>
      </c>
      <c r="D10" s="3">
        <v>241</v>
      </c>
      <c r="E10" s="2"/>
      <c r="F10" s="2">
        <v>1.48926638202089</v>
      </c>
      <c r="G10" s="2">
        <v>5.2630542301823499E-2</v>
      </c>
      <c r="H10" s="3">
        <v>54</v>
      </c>
      <c r="I10" s="2"/>
      <c r="J10" s="2">
        <v>1.1686339173809801</v>
      </c>
      <c r="K10" s="2">
        <v>3.3478862028104697E-2</v>
      </c>
      <c r="L10" s="3">
        <v>124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DC708-1D4B-4ECE-A595-FDF28E3190B3}">
  <dimension ref="A1:K21"/>
  <sheetViews>
    <sheetView workbookViewId="0"/>
  </sheetViews>
  <sheetFormatPr defaultRowHeight="15" x14ac:dyDescent="0.25"/>
  <cols>
    <col min="1" max="1" width="58.85546875" bestFit="1" customWidth="1"/>
    <col min="3" max="3" width="10" bestFit="1" customWidth="1"/>
    <col min="4" max="4" width="9.42578125" customWidth="1"/>
    <col min="7" max="10" width="49.85546875" bestFit="1" customWidth="1"/>
    <col min="11" max="11" width="49" customWidth="1"/>
  </cols>
  <sheetData>
    <row r="1" spans="1:11" x14ac:dyDescent="0.25">
      <c r="A1" t="s">
        <v>36</v>
      </c>
    </row>
    <row r="2" spans="1:11" x14ac:dyDescent="0.25">
      <c r="A2" t="s">
        <v>15</v>
      </c>
      <c r="B2" s="4" t="s">
        <v>16</v>
      </c>
      <c r="C2">
        <v>0.05</v>
      </c>
    </row>
    <row r="3" spans="1:11" x14ac:dyDescent="0.25">
      <c r="B3" s="4"/>
    </row>
    <row r="4" spans="1:11" x14ac:dyDescent="0.25">
      <c r="B4" t="s">
        <v>17</v>
      </c>
      <c r="C4" t="s">
        <v>18</v>
      </c>
      <c r="D4" t="s">
        <v>14</v>
      </c>
    </row>
    <row r="5" spans="1:11" x14ac:dyDescent="0.25">
      <c r="A5" t="s">
        <v>37</v>
      </c>
      <c r="B5" s="2">
        <f>'CME density'!B5</f>
        <v>1</v>
      </c>
      <c r="C5" s="2">
        <f>'CME density'!C5*SQRT('ANOVA (ΔP=-0.05 M)'!D5)</f>
        <v>0.34690198163471031</v>
      </c>
      <c r="D5" s="3">
        <f>'CME density'!D5</f>
        <v>172</v>
      </c>
    </row>
    <row r="6" spans="1:11" x14ac:dyDescent="0.25">
      <c r="A6" t="s">
        <v>51</v>
      </c>
      <c r="B6" s="2">
        <f>'CME density'!B6</f>
        <v>0.92379469337982101</v>
      </c>
      <c r="C6" s="2">
        <f>'CME density'!C6*SQRT('ANOVA (ΔP=-0.05 M)'!D6)</f>
        <v>0.39838138840871568</v>
      </c>
      <c r="D6" s="3">
        <f>'CME density'!D6</f>
        <v>102</v>
      </c>
    </row>
    <row r="7" spans="1:11" x14ac:dyDescent="0.25">
      <c r="A7" t="s">
        <v>52</v>
      </c>
      <c r="B7" s="2">
        <f>'CME density'!B7</f>
        <v>0.99636792093453797</v>
      </c>
      <c r="C7" s="2">
        <f>'CME density'!C7*SQRT('ANOVA (ΔP=-0.05 M)'!D7)</f>
        <v>0.3992758397333277</v>
      </c>
      <c r="D7" s="3">
        <f>'CME density'!D7</f>
        <v>117</v>
      </c>
    </row>
    <row r="8" spans="1:11" x14ac:dyDescent="0.25">
      <c r="A8" t="s">
        <v>53</v>
      </c>
      <c r="B8" s="2">
        <f>'CME density'!B8</f>
        <v>0.98517849006707303</v>
      </c>
      <c r="C8" s="2">
        <f>'CME density'!C8*SQRT('ANOVA (ΔP=-0.05 M)'!D8)</f>
        <v>0.33020809155802167</v>
      </c>
      <c r="D8" s="3">
        <f>'CME density'!D8</f>
        <v>114</v>
      </c>
    </row>
    <row r="9" spans="1:11" x14ac:dyDescent="0.25">
      <c r="A9" t="s">
        <v>54</v>
      </c>
      <c r="B9" s="2">
        <f>'CME density'!B9</f>
        <v>0.96326896371915405</v>
      </c>
      <c r="C9" s="2">
        <f>'CME density'!C9*SQRT('ANOVA (ΔP=-0.05 M)'!D9)</f>
        <v>0.37019137699997062</v>
      </c>
      <c r="D9" s="3">
        <f>'CME density'!D9</f>
        <v>113</v>
      </c>
    </row>
    <row r="10" spans="1:11" x14ac:dyDescent="0.25">
      <c r="A10" t="s">
        <v>55</v>
      </c>
      <c r="B10" s="2">
        <f>'CME density'!B10</f>
        <v>0.96212045966292403</v>
      </c>
      <c r="C10" s="2">
        <f>'CME density'!C10*SQRT('ANOVA (ΔP=-0.05 M)'!D10)</f>
        <v>0.40485336813282208</v>
      </c>
      <c r="D10" s="3">
        <f>'CME density'!D10</f>
        <v>124</v>
      </c>
    </row>
    <row r="11" spans="1:11" x14ac:dyDescent="0.25">
      <c r="G11" t="s">
        <v>38</v>
      </c>
      <c r="H11" t="s">
        <v>39</v>
      </c>
      <c r="I11" t="s">
        <v>40</v>
      </c>
      <c r="J11" t="s">
        <v>41</v>
      </c>
      <c r="K11" t="s">
        <v>42</v>
      </c>
    </row>
    <row r="12" spans="1:11" x14ac:dyDescent="0.25">
      <c r="A12" t="s">
        <v>19</v>
      </c>
      <c r="B12" t="s">
        <v>20</v>
      </c>
      <c r="C12">
        <f>($D5*$B5+$D6*$B6+$D7*$B7+$D8*$B8+$D9*$B9+$D10*$B10)/($D5+$D6+$D7+$D8+$D9+$D10)</f>
        <v>0.97475038172533146</v>
      </c>
      <c r="G12">
        <f>($D5*$B5+$D6*$B6)/($D5+$D6)</f>
        <v>0.97163160118518876</v>
      </c>
      <c r="H12">
        <f>($D5*$B5+$D7*$B7)/($D5+$D7)</f>
        <v>0.99852957352713123</v>
      </c>
      <c r="I12">
        <f>($D5*$B5+$D8*$B8)/($D5+$D8)</f>
        <v>0.99409212541135084</v>
      </c>
      <c r="J12">
        <f>($D5*$B5+$D9*$B9)/($D5+$D9)</f>
        <v>0.98543646631671733</v>
      </c>
      <c r="K12">
        <f>($D5*$B5+$D10*$B10)/($D5+$D10)</f>
        <v>0.98413154391284663</v>
      </c>
    </row>
    <row r="13" spans="1:11" x14ac:dyDescent="0.25">
      <c r="A13" t="s">
        <v>21</v>
      </c>
      <c r="B13" t="s">
        <v>22</v>
      </c>
      <c r="C13">
        <v>5</v>
      </c>
      <c r="G13">
        <v>1</v>
      </c>
      <c r="H13">
        <v>1</v>
      </c>
      <c r="I13">
        <v>1</v>
      </c>
      <c r="J13">
        <v>1</v>
      </c>
      <c r="K13">
        <v>1</v>
      </c>
    </row>
    <row r="14" spans="1:11" x14ac:dyDescent="0.25">
      <c r="A14" t="s">
        <v>23</v>
      </c>
      <c r="B14" t="s">
        <v>24</v>
      </c>
      <c r="C14">
        <f>($D5*($B5-C12)^2+$D6*($B6-C12)^2+$D7*($B7-C12)^2+$D8*($B8-C12)^2+$D9*($B9-C12)^2+$D10*($B10-C12)^2)/C13</f>
        <v>9.5249529764433169E-2</v>
      </c>
      <c r="G14">
        <f>($D5*($B5-G12)^2+$D6*($B6-G12)^2)/G13</f>
        <v>0.37183347516106752</v>
      </c>
      <c r="H14">
        <f>($D5*($B5-H12)^2+$D7*($B7-H12)^2)/H13</f>
        <v>9.186012960181127E-4</v>
      </c>
      <c r="I14">
        <f>($D5*($B5-I12)^2+$D8*($B8-I12)^2)/I13</f>
        <v>1.5060942966481991E-2</v>
      </c>
      <c r="J14">
        <f>($D5*($B5-J12)^2+$D9*($B9-J12)^2)/J13</f>
        <v>9.2008593664852895E-2</v>
      </c>
      <c r="K14">
        <f>($D5*($B5-K12)^2+$D10*($B10-K12)^2)/K13</f>
        <v>0.103387449459757</v>
      </c>
    </row>
    <row r="15" spans="1:11" x14ac:dyDescent="0.25">
      <c r="A15" t="s">
        <v>25</v>
      </c>
      <c r="B15" t="s">
        <v>26</v>
      </c>
      <c r="C15" s="5">
        <f>SUM($D5:$D10)-C13-1</f>
        <v>736</v>
      </c>
      <c r="G15" s="5">
        <f>$D5+$D6-G13-1</f>
        <v>272</v>
      </c>
      <c r="H15" s="5">
        <f>$D5+$D7-H13-1</f>
        <v>287</v>
      </c>
      <c r="I15" s="5">
        <f>$D5+$D8-I13-1</f>
        <v>284</v>
      </c>
      <c r="J15" s="5">
        <f>$D5+$D9-J13-1</f>
        <v>283</v>
      </c>
      <c r="K15" s="5">
        <f>$D5+$D10-K13-1</f>
        <v>294</v>
      </c>
    </row>
    <row r="16" spans="1:11" x14ac:dyDescent="0.25">
      <c r="A16" t="s">
        <v>27</v>
      </c>
      <c r="B16" t="s">
        <v>28</v>
      </c>
      <c r="C16">
        <f>(($D5-1)*$C5^2+($D6-1)*$C6^2+($D7-1)*$C7^2+($D8-1)*$C8^2+($D9-1)*$C9^2+($D10-1)*$C10^2)/C15</f>
        <v>0.13985191095744326</v>
      </c>
      <c r="G16">
        <f>(($D5-1)*$C5^2+($D6-1)*$C6^2)/G15</f>
        <v>0.13458746031284285</v>
      </c>
      <c r="H16">
        <f>(($D5-1)*$C5^2+($D7-1)*$C7^2)/H15</f>
        <v>0.13613647097563994</v>
      </c>
      <c r="I16">
        <f>(($D5-1)*$C5^2+($D8-1)*$C8^2)/I15</f>
        <v>0.11584342525687098</v>
      </c>
      <c r="J16">
        <f>(($D5-1)*$C5^2+($D9-1)*$C9^2)/J15</f>
        <v>0.1269504375943189</v>
      </c>
      <c r="K16">
        <f>(($D5-1)*$C5^2+($D10-1)*$C10^2)/K15</f>
        <v>0.13856726912619563</v>
      </c>
    </row>
    <row r="17" spans="1:11" x14ac:dyDescent="0.25">
      <c r="A17" t="s">
        <v>29</v>
      </c>
      <c r="B17" t="s">
        <v>30</v>
      </c>
      <c r="C17">
        <f>C14/C16</f>
        <v>0.68107420994352708</v>
      </c>
      <c r="G17">
        <f>G14/G16</f>
        <v>2.7627646312424377</v>
      </c>
      <c r="H17">
        <f t="shared" ref="H17:K17" si="0">H14/H16</f>
        <v>6.747650276482383E-3</v>
      </c>
      <c r="I17">
        <f t="shared" si="0"/>
        <v>0.13001120204349867</v>
      </c>
      <c r="J17">
        <f t="shared" si="0"/>
        <v>0.72475995678624061</v>
      </c>
      <c r="K17">
        <f t="shared" si="0"/>
        <v>0.74611739201990224</v>
      </c>
    </row>
    <row r="18" spans="1:11" x14ac:dyDescent="0.25">
      <c r="A18" t="s">
        <v>31</v>
      </c>
      <c r="B18" t="s">
        <v>32</v>
      </c>
      <c r="C18">
        <f>_xlfn.F.INV.RT($C2,C13,C15)</f>
        <v>2.2262728455466108</v>
      </c>
      <c r="G18">
        <f>_xlfn.F.INV.RT($C2,G13,G15)</f>
        <v>3.8758735871859615</v>
      </c>
      <c r="H18">
        <f t="shared" ref="H18:K18" si="1">_xlfn.F.INV.RT($C2,H13,H15)</f>
        <v>3.8740636178222352</v>
      </c>
      <c r="I18">
        <f t="shared" si="1"/>
        <v>3.8744102193013878</v>
      </c>
      <c r="J18">
        <f t="shared" si="1"/>
        <v>3.8745273964950262</v>
      </c>
      <c r="K18">
        <f t="shared" si="1"/>
        <v>3.8732825573760836</v>
      </c>
    </row>
    <row r="19" spans="1:11" x14ac:dyDescent="0.25">
      <c r="A19" t="s">
        <v>33</v>
      </c>
      <c r="B19" t="s">
        <v>34</v>
      </c>
      <c r="C19">
        <f>1-_xlfn.F.DIST(C17,C13,C15,TRUE)</f>
        <v>0.63789480625815542</v>
      </c>
      <c r="G19">
        <f>1-_xlfn.F.DIST(G17,G13,G15,TRUE)</f>
        <v>9.7633335256430587E-2</v>
      </c>
      <c r="H19">
        <f t="shared" ref="H19:K19" si="2">1-_xlfn.F.DIST(H17,H13,H15,TRUE)</f>
        <v>0.93458939721551415</v>
      </c>
      <c r="I19">
        <f t="shared" si="2"/>
        <v>0.71868845883117727</v>
      </c>
      <c r="J19">
        <f t="shared" si="2"/>
        <v>0.39530676158385869</v>
      </c>
      <c r="K19">
        <f t="shared" si="2"/>
        <v>0.38841242208563842</v>
      </c>
    </row>
    <row r="21" spans="1:11" ht="30" x14ac:dyDescent="0.25">
      <c r="A21" s="6" t="s">
        <v>35</v>
      </c>
      <c r="G21" s="7" t="s">
        <v>49</v>
      </c>
      <c r="H21" s="7" t="s">
        <v>50</v>
      </c>
      <c r="I21" s="7" t="s">
        <v>48</v>
      </c>
      <c r="J21" s="7" t="s">
        <v>46</v>
      </c>
      <c r="K21" s="7" t="s">
        <v>47</v>
      </c>
    </row>
  </sheetData>
  <phoneticPr fontId="2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6CD39-7494-4322-8193-66E224EFF3E2}">
  <dimension ref="A1:K21"/>
  <sheetViews>
    <sheetView workbookViewId="0"/>
  </sheetViews>
  <sheetFormatPr defaultRowHeight="15" x14ac:dyDescent="0.25"/>
  <cols>
    <col min="1" max="1" width="58.85546875" bestFit="1" customWidth="1"/>
    <col min="3" max="3" width="10" bestFit="1" customWidth="1"/>
    <col min="4" max="4" width="9.42578125" customWidth="1"/>
    <col min="7" max="10" width="49.85546875" bestFit="1" customWidth="1"/>
    <col min="11" max="11" width="49" customWidth="1"/>
  </cols>
  <sheetData>
    <row r="1" spans="1:11" x14ac:dyDescent="0.25">
      <c r="A1" t="s">
        <v>36</v>
      </c>
    </row>
    <row r="2" spans="1:11" x14ac:dyDescent="0.25">
      <c r="A2" t="s">
        <v>15</v>
      </c>
      <c r="B2" s="4" t="s">
        <v>16</v>
      </c>
      <c r="C2">
        <v>0.05</v>
      </c>
    </row>
    <row r="3" spans="1:11" x14ac:dyDescent="0.25">
      <c r="B3" s="4"/>
    </row>
    <row r="4" spans="1:11" x14ac:dyDescent="0.25">
      <c r="B4" t="s">
        <v>17</v>
      </c>
      <c r="C4" t="s">
        <v>18</v>
      </c>
      <c r="D4" t="s">
        <v>14</v>
      </c>
    </row>
    <row r="5" spans="1:11" x14ac:dyDescent="0.25">
      <c r="A5" t="s">
        <v>37</v>
      </c>
      <c r="B5" s="2">
        <f>'CME density'!F5</f>
        <v>1</v>
      </c>
      <c r="C5" s="2">
        <f>'CME density'!G5*SQRT('ANOVA (ΔP=-0.1 M)'!D5)</f>
        <v>0.32202723613771905</v>
      </c>
      <c r="D5" s="3">
        <f>'CME density'!H5</f>
        <v>127</v>
      </c>
    </row>
    <row r="6" spans="1:11" x14ac:dyDescent="0.25">
      <c r="A6" t="s">
        <v>51</v>
      </c>
      <c r="B6" s="2">
        <f>'CME density'!F6</f>
        <v>0.82295800853662604</v>
      </c>
      <c r="C6" s="2">
        <f>'CME density'!G6*SQRT('ANOVA (ΔP=-0.1 M)'!D6)</f>
        <v>0.22368823813867514</v>
      </c>
      <c r="D6" s="3">
        <f>'CME density'!H6</f>
        <v>62</v>
      </c>
    </row>
    <row r="7" spans="1:11" x14ac:dyDescent="0.25">
      <c r="A7" t="s">
        <v>52</v>
      </c>
      <c r="B7" s="2">
        <f>'CME density'!F7</f>
        <v>0.79142692550595495</v>
      </c>
      <c r="C7" s="2">
        <f>'CME density'!G7*SQRT('ANOVA (ΔP=-0.1 M)'!D7)</f>
        <v>0.37174110569785912</v>
      </c>
      <c r="D7" s="3">
        <f>'CME density'!H7</f>
        <v>70</v>
      </c>
    </row>
    <row r="8" spans="1:11" x14ac:dyDescent="0.25">
      <c r="A8" t="s">
        <v>53</v>
      </c>
      <c r="B8" s="2">
        <f>'CME density'!F8</f>
        <v>0.86548788677784105</v>
      </c>
      <c r="C8" s="2">
        <f>'CME density'!G8*SQRT('ANOVA (ΔP=-0.1 M)'!D8)</f>
        <v>0.32744038423922989</v>
      </c>
      <c r="D8" s="3">
        <f>'CME density'!H8</f>
        <v>78</v>
      </c>
    </row>
    <row r="9" spans="1:11" x14ac:dyDescent="0.25">
      <c r="A9" t="s">
        <v>54</v>
      </c>
      <c r="B9" s="2">
        <f>'CME density'!F9</f>
        <v>0.95217037266475202</v>
      </c>
      <c r="C9" s="2">
        <f>'CME density'!G9*SQRT('ANOVA (ΔP=-0.1 M)'!D9)</f>
        <v>0.36382598743616212</v>
      </c>
      <c r="D9" s="3">
        <f>'CME density'!H9</f>
        <v>62</v>
      </c>
    </row>
    <row r="10" spans="1:11" x14ac:dyDescent="0.25">
      <c r="A10" t="s">
        <v>55</v>
      </c>
      <c r="B10" s="2">
        <f>'CME density'!F10</f>
        <v>0.94258334953864997</v>
      </c>
      <c r="C10" s="2">
        <f>'CME density'!G10*SQRT('ANOVA (ΔP=-0.1 M)'!D10)</f>
        <v>0.29273943672911551</v>
      </c>
      <c r="D10" s="3">
        <f>'CME density'!H10</f>
        <v>54</v>
      </c>
    </row>
    <row r="11" spans="1:11" x14ac:dyDescent="0.25">
      <c r="G11" t="s">
        <v>38</v>
      </c>
      <c r="H11" t="s">
        <v>39</v>
      </c>
      <c r="I11" t="s">
        <v>40</v>
      </c>
      <c r="J11" t="s">
        <v>41</v>
      </c>
      <c r="K11" t="s">
        <v>42</v>
      </c>
    </row>
    <row r="12" spans="1:11" x14ac:dyDescent="0.25">
      <c r="A12" t="s">
        <v>19</v>
      </c>
      <c r="B12" t="s">
        <v>20</v>
      </c>
      <c r="C12">
        <f>($D5*$B5+$D6*$B6+$D7*$B7+$D8*$B8+$D9*$B9+$D10*$B10)/($D5+$D6+$D7+$D8+$D9+$D10)</f>
        <v>0.90698763899262902</v>
      </c>
      <c r="G12">
        <f>($D5*$B5+$D6*$B6)/($D5+$D6)</f>
        <v>0.94192273295910489</v>
      </c>
      <c r="H12">
        <f>($D5*$B5+$D7*$B7)/($D5+$D7)</f>
        <v>0.92588774002749663</v>
      </c>
      <c r="I12">
        <f>($D5*$B5+$D8*$B8)/($D5+$D8)</f>
        <v>0.94881978131059319</v>
      </c>
      <c r="J12">
        <f>($D5*$B5+$D9*$B9)/($D5+$D9)</f>
        <v>0.98430985769954826</v>
      </c>
      <c r="K12">
        <f>($D5*$B5+$D10*$B10)/($D5+$D10)</f>
        <v>0.98287017058059167</v>
      </c>
    </row>
    <row r="13" spans="1:11" x14ac:dyDescent="0.25">
      <c r="A13" t="s">
        <v>21</v>
      </c>
      <c r="B13" t="s">
        <v>22</v>
      </c>
      <c r="C13">
        <v>5</v>
      </c>
      <c r="G13">
        <v>1</v>
      </c>
      <c r="H13">
        <v>1</v>
      </c>
      <c r="I13">
        <v>1</v>
      </c>
      <c r="J13">
        <v>1</v>
      </c>
      <c r="K13">
        <v>1</v>
      </c>
    </row>
    <row r="14" spans="1:11" x14ac:dyDescent="0.25">
      <c r="A14" t="s">
        <v>23</v>
      </c>
      <c r="B14" t="s">
        <v>24</v>
      </c>
      <c r="C14">
        <f>($D5*($B5-C12)^2+$D6*($B6-C12)^2+$D7*($B7-C12)^2+$D8*($B8-C12)^2+$D9*($B9-C12)^2+$D10*($B10-C12)^2)/C13</f>
        <v>0.56012435208130396</v>
      </c>
      <c r="G14">
        <f>($D5*($B5-G12)^2+$D6*($B6-G12)^2)/G13</f>
        <v>1.3058286069901219</v>
      </c>
      <c r="H14">
        <f>($D5*($B5-H12)^2+$D7*($B7-H12)^2)/H13</f>
        <v>1.9631433838612049</v>
      </c>
      <c r="I14">
        <f>($D5*($B5-I12)^2+$D8*($B8-I12)^2)/I13</f>
        <v>0.87431364012771184</v>
      </c>
      <c r="J14">
        <f>($D5*($B5-J12)^2+$D9*($B9-J12)^2)/J13</f>
        <v>9.5307614701587245E-2</v>
      </c>
      <c r="K14">
        <f>($D5*($B5-K12)^2+$D10*($B10-K12)^2)/K13</f>
        <v>0.124909253386063</v>
      </c>
    </row>
    <row r="15" spans="1:11" x14ac:dyDescent="0.25">
      <c r="A15" t="s">
        <v>25</v>
      </c>
      <c r="B15" t="s">
        <v>26</v>
      </c>
      <c r="C15" s="5">
        <f>SUM($D5:$D10)-C13-1</f>
        <v>447</v>
      </c>
      <c r="G15" s="5">
        <f>$D5+$D6-G13-1</f>
        <v>187</v>
      </c>
      <c r="H15" s="5">
        <f>$D5+$D7-H13-1</f>
        <v>195</v>
      </c>
      <c r="I15" s="5">
        <f>$D5+$D8-I13-1</f>
        <v>203</v>
      </c>
      <c r="J15" s="5">
        <f>$D5+$D9-J13-1</f>
        <v>187</v>
      </c>
      <c r="K15" s="5">
        <f>$D5+$D10-K13-1</f>
        <v>179</v>
      </c>
    </row>
    <row r="16" spans="1:11" x14ac:dyDescent="0.25">
      <c r="A16" t="s">
        <v>27</v>
      </c>
      <c r="B16" t="s">
        <v>28</v>
      </c>
      <c r="C16">
        <f>(($D5-1)*$C5^2+($D6-1)*$C6^2+($D7-1)*$C7^2+($D8-1)*$C8^2+($D9-1)*$C9^2+($D10-1)*$C10^2)/C15</f>
        <v>0.10408498745979519</v>
      </c>
      <c r="G16">
        <f>(($D5-1)*$C5^2+($D6-1)*$C6^2)/G15</f>
        <v>8.6195808788253711E-2</v>
      </c>
      <c r="H16">
        <f>(($D5-1)*$C5^2+($D7-1)*$C7^2)/H15</f>
        <v>0.11590566240791793</v>
      </c>
      <c r="I16">
        <f>(($D5-1)*$C5^2+($D8-1)*$C8^2)/I15</f>
        <v>0.10503506869651892</v>
      </c>
      <c r="J16">
        <f>(($D5-1)*$C5^2+($D9-1)*$C9^2)/J15</f>
        <v>0.11305307187055928</v>
      </c>
      <c r="K16">
        <f>(($D5-1)*$C5^2+($D10-1)*$C10^2)/K15</f>
        <v>9.8370403167040293E-2</v>
      </c>
    </row>
    <row r="17" spans="1:11" x14ac:dyDescent="0.25">
      <c r="A17" t="s">
        <v>29</v>
      </c>
      <c r="B17" t="s">
        <v>30</v>
      </c>
      <c r="C17">
        <f>C14/C16</f>
        <v>5.381413455976662</v>
      </c>
      <c r="G17">
        <f>G14/G16</f>
        <v>15.149560348090533</v>
      </c>
      <c r="H17">
        <f t="shared" ref="H17:K17" si="0">H14/H16</f>
        <v>16.937424307641898</v>
      </c>
      <c r="I17">
        <f t="shared" si="0"/>
        <v>8.3240164544842958</v>
      </c>
      <c r="J17">
        <f t="shared" si="0"/>
        <v>0.84303427695189215</v>
      </c>
      <c r="K17">
        <f t="shared" si="0"/>
        <v>1.269784908515194</v>
      </c>
    </row>
    <row r="18" spans="1:11" x14ac:dyDescent="0.25">
      <c r="A18" t="s">
        <v>31</v>
      </c>
      <c r="B18" t="s">
        <v>32</v>
      </c>
      <c r="C18">
        <f>_xlfn.F.INV.RT($C2,C13,C15)</f>
        <v>2.2341797351669217</v>
      </c>
      <c r="G18">
        <f>_xlfn.F.INV.RT($C2,G13,G15)</f>
        <v>3.8916677301745874</v>
      </c>
      <c r="H18">
        <f t="shared" ref="H18:K18" si="1">_xlfn.F.INV.RT($C2,H13,H15)</f>
        <v>3.8895888198396515</v>
      </c>
      <c r="I18">
        <f t="shared" si="1"/>
        <v>3.8876752173860409</v>
      </c>
      <c r="J18">
        <f t="shared" si="1"/>
        <v>3.8916677301745874</v>
      </c>
      <c r="K18">
        <f t="shared" si="1"/>
        <v>3.8939343352282858</v>
      </c>
    </row>
    <row r="19" spans="1:11" x14ac:dyDescent="0.25">
      <c r="A19" t="s">
        <v>33</v>
      </c>
      <c r="B19" t="s">
        <v>34</v>
      </c>
      <c r="C19">
        <f>1-_xlfn.F.DIST(C17,C13,C15,TRUE)</f>
        <v>8.1046212421442831E-5</v>
      </c>
      <c r="G19">
        <f>1-_xlfn.F.DIST(G17,G13,G15,TRUE)</f>
        <v>1.3805463523630657E-4</v>
      </c>
      <c r="H19">
        <f t="shared" ref="H19:K19" si="2">1-_xlfn.F.DIST(H17,H13,H15,TRUE)</f>
        <v>5.6977868253760278E-5</v>
      </c>
      <c r="I19">
        <f t="shared" si="2"/>
        <v>4.3349973429942512E-3</v>
      </c>
      <c r="J19">
        <f t="shared" si="2"/>
        <v>0.35971313455164722</v>
      </c>
      <c r="K19">
        <f t="shared" si="2"/>
        <v>0.2613153780334968</v>
      </c>
    </row>
    <row r="21" spans="1:11" ht="30" x14ac:dyDescent="0.25">
      <c r="A21" s="6" t="s">
        <v>35</v>
      </c>
      <c r="G21" s="7" t="s">
        <v>43</v>
      </c>
      <c r="H21" s="7" t="s">
        <v>44</v>
      </c>
      <c r="I21" s="7" t="s">
        <v>45</v>
      </c>
      <c r="J21" s="7" t="s">
        <v>46</v>
      </c>
      <c r="K21" s="7" t="s">
        <v>47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71193-5CE0-4940-92A0-0269B2B62DCF}">
  <dimension ref="A1:K21"/>
  <sheetViews>
    <sheetView workbookViewId="0"/>
  </sheetViews>
  <sheetFormatPr defaultRowHeight="15" x14ac:dyDescent="0.25"/>
  <cols>
    <col min="1" max="1" width="58.85546875" bestFit="1" customWidth="1"/>
    <col min="3" max="3" width="10" bestFit="1" customWidth="1"/>
    <col min="4" max="4" width="9.42578125" customWidth="1"/>
    <col min="7" max="10" width="49.85546875" bestFit="1" customWidth="1"/>
    <col min="11" max="11" width="49" customWidth="1"/>
  </cols>
  <sheetData>
    <row r="1" spans="1:11" x14ac:dyDescent="0.25">
      <c r="A1" t="s">
        <v>36</v>
      </c>
    </row>
    <row r="2" spans="1:11" x14ac:dyDescent="0.25">
      <c r="A2" t="s">
        <v>15</v>
      </c>
      <c r="B2" s="4" t="s">
        <v>16</v>
      </c>
      <c r="C2">
        <v>0.05</v>
      </c>
    </row>
    <row r="3" spans="1:11" x14ac:dyDescent="0.25">
      <c r="B3" s="4"/>
    </row>
    <row r="4" spans="1:11" x14ac:dyDescent="0.25">
      <c r="B4" t="s">
        <v>17</v>
      </c>
      <c r="C4" t="s">
        <v>18</v>
      </c>
      <c r="D4" t="s">
        <v>14</v>
      </c>
    </row>
    <row r="5" spans="1:11" x14ac:dyDescent="0.25">
      <c r="A5" t="s">
        <v>37</v>
      </c>
      <c r="B5" s="2">
        <f>'CME density'!J5</f>
        <v>1</v>
      </c>
      <c r="C5" s="2">
        <f>'CME density'!K5*SQRT('ANOVA (ΔP=-0.2 M)'!D5)</f>
        <v>0.3477275651179636</v>
      </c>
      <c r="D5" s="3">
        <f>'CME density'!L5</f>
        <v>146</v>
      </c>
    </row>
    <row r="6" spans="1:11" x14ac:dyDescent="0.25">
      <c r="A6" t="s">
        <v>51</v>
      </c>
      <c r="B6" s="2">
        <f>'CME density'!J6</f>
        <v>0.63640501645892</v>
      </c>
      <c r="C6" s="2">
        <f>'CME density'!K6*SQRT('ANOVA (ΔP=-0.2 M)'!D6)</f>
        <v>0.27415607349779519</v>
      </c>
      <c r="D6" s="3">
        <f>'CME density'!L6</f>
        <v>149</v>
      </c>
    </row>
    <row r="7" spans="1:11" x14ac:dyDescent="0.25">
      <c r="A7" t="s">
        <v>52</v>
      </c>
      <c r="B7" s="2">
        <f>'CME density'!J7</f>
        <v>0.73935032436122805</v>
      </c>
      <c r="C7" s="2">
        <f>'CME density'!K7*SQRT('ANOVA (ΔP=-0.2 M)'!D7)</f>
        <v>0.36044723264099054</v>
      </c>
      <c r="D7" s="3">
        <f>'CME density'!L7</f>
        <v>158</v>
      </c>
    </row>
    <row r="8" spans="1:11" x14ac:dyDescent="0.25">
      <c r="A8" t="s">
        <v>53</v>
      </c>
      <c r="B8" s="2">
        <f>'CME density'!J8</f>
        <v>0.95072668364137203</v>
      </c>
      <c r="C8" s="2">
        <f>'CME density'!K8*SQRT('ANOVA (ΔP=-0.2 M)'!D8)</f>
        <v>0.40495480702814507</v>
      </c>
      <c r="D8" s="3">
        <f>'CME density'!L8</f>
        <v>83</v>
      </c>
    </row>
    <row r="9" spans="1:11" x14ac:dyDescent="0.25">
      <c r="A9" t="s">
        <v>54</v>
      </c>
      <c r="B9" s="2">
        <f>'CME density'!J9</f>
        <v>0.93549366061516004</v>
      </c>
      <c r="C9" s="2">
        <f>'CME density'!K9*SQRT('ANOVA (ΔP=-0.2 M)'!D9)</f>
        <v>0.30473935686699266</v>
      </c>
      <c r="D9" s="3">
        <f>'CME density'!L9</f>
        <v>107</v>
      </c>
    </row>
    <row r="10" spans="1:11" x14ac:dyDescent="0.25">
      <c r="A10" t="s">
        <v>55</v>
      </c>
      <c r="B10" s="2">
        <f>'CME density'!J10</f>
        <v>0.95941471486031904</v>
      </c>
      <c r="C10" s="2">
        <f>'CME density'!K10*SQRT('ANOVA (ΔP=-0.2 M)'!D10)</f>
        <v>0.40865540791193233</v>
      </c>
      <c r="D10" s="3">
        <f>'CME density'!L10</f>
        <v>83</v>
      </c>
    </row>
    <row r="11" spans="1:11" x14ac:dyDescent="0.25">
      <c r="G11" t="s">
        <v>38</v>
      </c>
      <c r="H11" t="s">
        <v>39</v>
      </c>
      <c r="I11" t="s">
        <v>40</v>
      </c>
      <c r="J11" t="s">
        <v>41</v>
      </c>
      <c r="K11" t="s">
        <v>42</v>
      </c>
    </row>
    <row r="12" spans="1:11" x14ac:dyDescent="0.25">
      <c r="A12" t="s">
        <v>19</v>
      </c>
      <c r="B12" t="s">
        <v>20</v>
      </c>
      <c r="C12">
        <f>($D5*$B5+$D6*$B6+$D7*$B7+$D8*$B8+$D9*$B9+$D10*$B10)/($D5+$D6+$D7+$D8+$D9+$D10)</f>
        <v>0.84887225408115097</v>
      </c>
      <c r="G12">
        <f>($D5*$B5+$D6*$B6)/($D5+$D6)</f>
        <v>0.81635372017755614</v>
      </c>
      <c r="H12">
        <f>($D5*$B5+$D7*$B7)/($D5+$D7)</f>
        <v>0.86453076068774348</v>
      </c>
      <c r="I12">
        <f>($D5*$B5+$D8*$B8)/($D5+$D8)</f>
        <v>0.9821411124115017</v>
      </c>
      <c r="J12">
        <f>($D5*$B5+$D9*$B9)/($D5+$D9)</f>
        <v>0.97271866278981067</v>
      </c>
      <c r="K12">
        <f>($D5*$B5+$D10*$B10)/($D5+$D10)</f>
        <v>0.98529004949085797</v>
      </c>
    </row>
    <row r="13" spans="1:11" x14ac:dyDescent="0.25">
      <c r="A13" t="s">
        <v>21</v>
      </c>
      <c r="B13" t="s">
        <v>22</v>
      </c>
      <c r="C13">
        <v>5</v>
      </c>
      <c r="G13">
        <v>1</v>
      </c>
      <c r="H13">
        <v>1</v>
      </c>
      <c r="I13">
        <v>1</v>
      </c>
      <c r="J13">
        <v>1</v>
      </c>
      <c r="K13">
        <v>1</v>
      </c>
    </row>
    <row r="14" spans="1:11" x14ac:dyDescent="0.25">
      <c r="A14" t="s">
        <v>23</v>
      </c>
      <c r="B14" t="s">
        <v>24</v>
      </c>
      <c r="C14">
        <f>($D5*($B5-C12)^2+$D6*($B6-C12)^2+$D7*($B7-C12)^2+$D8*($B8-C12)^2+$D9*($B9-C12)^2+$D10*($B10-C12)^2)/C13</f>
        <v>2.9268308954974569</v>
      </c>
      <c r="G14">
        <f>($D5*($B5-G12)^2+$D6*($B6-G12)^2)/G13</f>
        <v>9.748838449055615</v>
      </c>
      <c r="H14">
        <f>($D5*($B5-H12)^2+$D7*($B7-H12)^2)/H13</f>
        <v>5.1552619397225401</v>
      </c>
      <c r="I14">
        <f>($D5*($B5-I12)^2+$D8*($B8-I12)^2)/I13</f>
        <v>0.12847512622234303</v>
      </c>
      <c r="J14">
        <f>($D5*($B5-J12)^2+$D9*($B9-J12)^2)/J13</f>
        <v>0.25693360275509852</v>
      </c>
      <c r="K14">
        <f>($D5*($B5-K12)^2+$D10*($B10-K12)^2)/K13</f>
        <v>8.7163100227402035E-2</v>
      </c>
    </row>
    <row r="15" spans="1:11" x14ac:dyDescent="0.25">
      <c r="A15" t="s">
        <v>25</v>
      </c>
      <c r="B15" t="s">
        <v>26</v>
      </c>
      <c r="C15" s="5">
        <f>SUM($D5:$D10)-C13-1</f>
        <v>720</v>
      </c>
      <c r="G15" s="5">
        <f>$D5+$D6-G13-1</f>
        <v>293</v>
      </c>
      <c r="H15" s="5">
        <f>$D5+$D7-H13-1</f>
        <v>302</v>
      </c>
      <c r="I15" s="5">
        <f>$D5+$D8-I13-1</f>
        <v>227</v>
      </c>
      <c r="J15" s="5">
        <f>$D5+$D9-J13-1</f>
        <v>251</v>
      </c>
      <c r="K15" s="5">
        <f>$D5+$D10-K13-1</f>
        <v>227</v>
      </c>
    </row>
    <row r="16" spans="1:11" x14ac:dyDescent="0.25">
      <c r="A16" t="s">
        <v>27</v>
      </c>
      <c r="B16" t="s">
        <v>28</v>
      </c>
      <c r="C16">
        <f>(($D5-1)*$C5^2+($D6-1)*$C6^2+($D7-1)*$C7^2+($D8-1)*$C8^2+($D9-1)*$C9^2+($D10-1)*$C10^2)/C15</f>
        <v>0.11949872687319461</v>
      </c>
      <c r="G16">
        <f>(($D5-1)*$C5^2+($D6-1)*$C6^2)/G15</f>
        <v>9.7803776190456035E-2</v>
      </c>
      <c r="H16">
        <f>(($D5-1)*$C5^2+($D7-1)*$C7^2)/H15</f>
        <v>0.12559729541101955</v>
      </c>
      <c r="I16">
        <f>(($D5-1)*$C5^2+($D8-1)*$C8^2)/I15</f>
        <v>0.13647420741851271</v>
      </c>
      <c r="J16">
        <f>(($D5-1)*$C5^2+($D9-1)*$C9^2)/J15</f>
        <v>0.10906932529812306</v>
      </c>
      <c r="K16">
        <f>(($D5-1)*$C5^2+($D10-1)*$C10^2)/K15</f>
        <v>0.1375618260431743</v>
      </c>
    </row>
    <row r="17" spans="1:11" x14ac:dyDescent="0.25">
      <c r="A17" t="s">
        <v>29</v>
      </c>
      <c r="B17" t="s">
        <v>30</v>
      </c>
      <c r="C17">
        <f>C14/C16</f>
        <v>24.492569687401328</v>
      </c>
      <c r="G17">
        <f>G14/G16</f>
        <v>99.677526050440306</v>
      </c>
      <c r="H17">
        <f t="shared" ref="H17:K17" si="0">H14/H16</f>
        <v>41.045962995077616</v>
      </c>
      <c r="I17">
        <f t="shared" si="0"/>
        <v>0.9413875973528123</v>
      </c>
      <c r="J17">
        <f t="shared" si="0"/>
        <v>2.3556907687180861</v>
      </c>
      <c r="K17">
        <f t="shared" si="0"/>
        <v>0.63362854895547527</v>
      </c>
    </row>
    <row r="18" spans="1:11" x14ac:dyDescent="0.25">
      <c r="A18" t="s">
        <v>31</v>
      </c>
      <c r="B18" t="s">
        <v>32</v>
      </c>
      <c r="C18">
        <f>_xlfn.F.INV.RT($C2,C13,C15)</f>
        <v>2.2265441402539659</v>
      </c>
      <c r="G18">
        <f>_xlfn.F.INV.RT($C2,G13,G15)</f>
        <v>3.8733918384969277</v>
      </c>
      <c r="H18">
        <f t="shared" ref="H18:K18" si="1">_xlfn.F.INV.RT($C2,H13,H15)</f>
        <v>3.8724345173444776</v>
      </c>
      <c r="I18">
        <f t="shared" si="1"/>
        <v>3.8827501002889337</v>
      </c>
      <c r="J18">
        <f t="shared" si="1"/>
        <v>3.8787735866193382</v>
      </c>
      <c r="K18">
        <f t="shared" si="1"/>
        <v>3.8827501002889337</v>
      </c>
    </row>
    <row r="19" spans="1:11" x14ac:dyDescent="0.25">
      <c r="A19" t="s">
        <v>33</v>
      </c>
      <c r="B19" t="s">
        <v>34</v>
      </c>
      <c r="C19">
        <f>1-_xlfn.F.DIST(C17,C13,C15,TRUE)</f>
        <v>0</v>
      </c>
      <c r="G19">
        <f>1-_xlfn.F.DIST(G17,G13,G15,TRUE)</f>
        <v>0</v>
      </c>
      <c r="H19">
        <f t="shared" ref="H19:K19" si="2">1-_xlfn.F.DIST(H17,H13,H15,TRUE)</f>
        <v>5.6953863847297725E-10</v>
      </c>
      <c r="I19">
        <f t="shared" si="2"/>
        <v>0.33295391329578172</v>
      </c>
      <c r="J19">
        <f t="shared" si="2"/>
        <v>0.12608609938827964</v>
      </c>
      <c r="K19">
        <f t="shared" si="2"/>
        <v>0.42685908826950159</v>
      </c>
    </row>
    <row r="21" spans="1:11" ht="30" x14ac:dyDescent="0.25">
      <c r="A21" s="6" t="s">
        <v>35</v>
      </c>
      <c r="G21" s="7" t="s">
        <v>43</v>
      </c>
      <c r="H21" s="7" t="s">
        <v>44</v>
      </c>
      <c r="I21" s="7" t="s">
        <v>48</v>
      </c>
      <c r="J21" s="7" t="s">
        <v>46</v>
      </c>
      <c r="K21" s="7" t="s">
        <v>47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CME density</vt:lpstr>
      <vt:lpstr>Volume</vt:lpstr>
      <vt:lpstr>ANOVA (ΔP=-0.05 M)</vt:lpstr>
      <vt:lpstr>ANOVA (ΔP=-0.1 M)</vt:lpstr>
      <vt:lpstr>ANOVA (ΔP=-0.2 M)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Berro, Julien</dc:creator>
  <cp:lastModifiedBy>Berro, Julien</cp:lastModifiedBy>
  <dcterms:created xsi:type="dcterms:W3CDTF">2015-06-05T18:17:20Z</dcterms:created>
  <dcterms:modified xsi:type="dcterms:W3CDTF">2020-05-20T01:24:42Z</dcterms:modified>
</cp:coreProperties>
</file>