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B53B6DE6-6A76-474D-9DE4-EA9A797BEFDA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CME density" sheetId="1" r:id="rId1"/>
    <sheet name="ANOVA (WT)" sheetId="4" r:id="rId2"/>
    <sheet name="ANOVA (pil1Δ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4" l="1"/>
  <c r="D6" i="4"/>
  <c r="C6" i="4" s="1"/>
  <c r="B7" i="4"/>
  <c r="D7" i="4"/>
  <c r="C7" i="4" s="1"/>
  <c r="B8" i="4"/>
  <c r="L10" i="4" s="1"/>
  <c r="C8" i="4"/>
  <c r="D8" i="4"/>
  <c r="K13" i="4" s="1"/>
  <c r="K16" i="4" s="1"/>
  <c r="D5" i="4"/>
  <c r="C5" i="4" s="1"/>
  <c r="B5" i="4"/>
  <c r="K10" i="4" l="1"/>
  <c r="K12" i="4" s="1"/>
  <c r="G13" i="4"/>
  <c r="G16" i="4" s="1"/>
  <c r="I10" i="4"/>
  <c r="C10" i="4"/>
  <c r="C12" i="4" s="1"/>
  <c r="H13" i="4"/>
  <c r="H16" i="4" s="1"/>
  <c r="G10" i="4"/>
  <c r="G12" i="4" s="1"/>
  <c r="I13" i="4"/>
  <c r="I16" i="4" s="1"/>
  <c r="H10" i="4"/>
  <c r="H12" i="4" s="1"/>
  <c r="I12" i="4"/>
  <c r="J13" i="4"/>
  <c r="J16" i="4" s="1"/>
  <c r="K14" i="4"/>
  <c r="J10" i="4"/>
  <c r="J12" i="4" s="1"/>
  <c r="L13" i="4"/>
  <c r="L16" i="4" s="1"/>
  <c r="L12" i="4"/>
  <c r="C13" i="4"/>
  <c r="C16" i="4" s="1"/>
  <c r="L14" i="2"/>
  <c r="L13" i="2"/>
  <c r="L16" i="2" s="1"/>
  <c r="L12" i="2"/>
  <c r="L10" i="2"/>
  <c r="K14" i="2"/>
  <c r="K13" i="2"/>
  <c r="K16" i="2" s="1"/>
  <c r="K12" i="2"/>
  <c r="K10" i="2"/>
  <c r="J14" i="2"/>
  <c r="J13" i="2"/>
  <c r="J12" i="2"/>
  <c r="J10" i="2"/>
  <c r="B6" i="2"/>
  <c r="C6" i="2"/>
  <c r="D6" i="2"/>
  <c r="B7" i="2"/>
  <c r="D7" i="2"/>
  <c r="C7" i="2" s="1"/>
  <c r="B8" i="2"/>
  <c r="D8" i="2"/>
  <c r="C8" i="2" s="1"/>
  <c r="C5" i="2"/>
  <c r="B5" i="2"/>
  <c r="D5" i="2"/>
  <c r="J15" i="4" l="1"/>
  <c r="J17" i="4" s="1"/>
  <c r="I14" i="4"/>
  <c r="H14" i="4"/>
  <c r="J14" i="4"/>
  <c r="G14" i="4"/>
  <c r="G15" i="4" s="1"/>
  <c r="G17" i="4" s="1"/>
  <c r="H15" i="4"/>
  <c r="H17" i="4" s="1"/>
  <c r="K15" i="4"/>
  <c r="K17" i="4" s="1"/>
  <c r="L14" i="4"/>
  <c r="L15" i="4" s="1"/>
  <c r="L17" i="4" s="1"/>
  <c r="I15" i="4"/>
  <c r="I17" i="4" s="1"/>
  <c r="C14" i="4"/>
  <c r="C15" i="4" s="1"/>
  <c r="C17" i="4" s="1"/>
  <c r="J15" i="2"/>
  <c r="J17" i="2" s="1"/>
  <c r="L15" i="2"/>
  <c r="L17" i="2" s="1"/>
  <c r="K15" i="2"/>
  <c r="K17" i="2" s="1"/>
  <c r="J16" i="2"/>
  <c r="C10" i="2"/>
  <c r="C12" i="2" s="1"/>
  <c r="C13" i="2"/>
  <c r="C16" i="2" s="1"/>
  <c r="G10" i="2"/>
  <c r="G12" i="2" s="1"/>
  <c r="G13" i="2"/>
  <c r="G16" i="2" s="1"/>
  <c r="H10" i="2"/>
  <c r="H12" i="2" s="1"/>
  <c r="H13" i="2"/>
  <c r="H16" i="2" s="1"/>
  <c r="I13" i="2"/>
  <c r="I16" i="2" s="1"/>
  <c r="I10" i="2"/>
  <c r="I12" i="2" s="1"/>
  <c r="H14" i="2" l="1"/>
  <c r="H15" i="2" s="1"/>
  <c r="H17" i="2" s="1"/>
  <c r="G14" i="2"/>
  <c r="G15" i="2" s="1"/>
  <c r="G17" i="2" s="1"/>
  <c r="I14" i="2"/>
  <c r="I15" i="2" s="1"/>
  <c r="I17" i="2" s="1"/>
  <c r="C14" i="2"/>
  <c r="C15" i="2" s="1"/>
  <c r="C17" i="2" s="1"/>
</calcChain>
</file>

<file path=xl/sharedStrings.xml><?xml version="1.0" encoding="utf-8"?>
<sst xmlns="http://schemas.openxmlformats.org/spreadsheetml/2006/main" count="91" uniqueCount="50">
  <si>
    <t>SEM</t>
  </si>
  <si>
    <t>N</t>
  </si>
  <si>
    <t>pil1Δ</t>
  </si>
  <si>
    <t>Density of CME events (#/um)</t>
  </si>
  <si>
    <t>Walled cells</t>
  </si>
  <si>
    <t>WT</t>
  </si>
  <si>
    <t>Steady state in 1.2 M</t>
  </si>
  <si>
    <t>Steady state in 0 M</t>
  </si>
  <si>
    <t>Steady state in 0.8 M</t>
  </si>
  <si>
    <t>Steady state in 2 M</t>
  </si>
  <si>
    <t>One -way ANOVA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</si>
  <si>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</si>
  <si>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</si>
  <si>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</si>
  <si>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</si>
  <si>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</si>
  <si>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</si>
  <si>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</si>
  <si>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</si>
  <si>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</si>
  <si>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</si>
  <si>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</si>
  <si>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</si>
  <si>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</si>
  <si>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</si>
  <si>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</si>
  <si>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</si>
  <si>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</si>
  <si>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</si>
  <si>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</si>
  <si>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</si>
  <si>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conditions</t>
  </si>
  <si>
    <t>ANOVA between 0 M and 0.8 M</t>
  </si>
  <si>
    <t>ANOVA between 0 M and 1.2 M</t>
  </si>
  <si>
    <t>The difference between steady-state in 0 M and 0.8 M is statistically significant</t>
  </si>
  <si>
    <t>The difference between steady-state in 0 M and 1.2 M is statistically significant</t>
  </si>
  <si>
    <t>Steady-state in 0 M</t>
  </si>
  <si>
    <t>Steady-state in 0.8 M</t>
  </si>
  <si>
    <t>Steady-state in 1.2 M</t>
  </si>
  <si>
    <t>ANOVA between 0.8 M and 1.2 M</t>
  </si>
  <si>
    <t>The difference between steady-state in 0.8 M and 1.2 M is statistically significant</t>
  </si>
  <si>
    <t>Steady-state in 2 M</t>
  </si>
  <si>
    <t>ANOVA between 0 M and 2 M</t>
  </si>
  <si>
    <t>ANOVA between 0.8 M and 2 M</t>
  </si>
  <si>
    <t>ANOVA between 1.2 M and 2 M</t>
  </si>
  <si>
    <t>The difference between steady-state in 1.2 M and 2 M is statistically significant</t>
  </si>
  <si>
    <t>The difference between steady-state in 0.8 M and 2 M is statistically significant</t>
  </si>
  <si>
    <t>The difference between steady-state in 0 M and 2 M is statistically significant</t>
  </si>
  <si>
    <t>The difference between steady-state in 0 M and 0.8 M is not statistically significant</t>
  </si>
  <si>
    <t>The difference between steady-state in 1.2 M and 2 M is not statistically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</si>
</sst>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/>
  </sheetViews>
  <sheetFormatPr defaultRowHeight="15" x14ac:dyDescent="0.25"/>
  <cols>
    <col min="1" max="1" width="21" bestFit="1" customWidth="1"/>
    <col min="2" max="2" width="27.85546875" bestFit="1" customWidth="1"/>
    <col min="6" max="6" width="27.140625" bestFit="1" customWidth="1"/>
    <col min="10" max="10" width="24.5703125" bestFit="1" customWidth="1"/>
  </cols>
  <sheetData>
    <row r="1" spans="1:13" x14ac:dyDescent="0.25">
      <c r="A1" t="s">
        <v>4</v>
      </c>
    </row>
    <row r="2" spans="1:13" x14ac:dyDescent="0.25">
      <c r="B2" t="s">
        <v>5</v>
      </c>
      <c r="F2" s="3" t="s">
        <v>2</v>
      </c>
    </row>
    <row r="3" spans="1:13" x14ac:dyDescent="0.25">
      <c r="B3" t="s">
        <v>3</v>
      </c>
      <c r="C3" t="s">
        <v>0</v>
      </c>
      <c r="D3" t="s">
        <v>1</v>
      </c>
      <c r="F3" t="s">
        <v>3</v>
      </c>
      <c r="G3" t="s">
        <v>0</v>
      </c>
      <c r="H3" t="s">
        <v>1</v>
      </c>
    </row>
    <row r="4" spans="1:13" s="2" customFormat="1" x14ac:dyDescent="0.25">
      <c r="A4" s="2" t="s">
        <v>7</v>
      </c>
      <c r="B4" s="2">
        <v>1.14174834445648</v>
      </c>
      <c r="C4" s="2">
        <v>1.9557209544621899E-2</v>
      </c>
      <c r="D4" s="2">
        <v>240</v>
      </c>
      <c r="F4" s="2">
        <v>1.12592202141625</v>
      </c>
      <c r="G4" s="2">
        <v>2.5987763970991298E-2</v>
      </c>
      <c r="H4" s="2">
        <v>188</v>
      </c>
    </row>
    <row r="5" spans="1:13" s="2" customFormat="1" x14ac:dyDescent="0.25">
      <c r="A5" s="2" t="s">
        <v>8</v>
      </c>
      <c r="B5" s="2">
        <v>1.15823729712655</v>
      </c>
      <c r="C5" s="2">
        <v>2.9298955423913801E-2</v>
      </c>
      <c r="D5" s="2">
        <v>103</v>
      </c>
      <c r="F5" s="2">
        <v>1.4204760167174899</v>
      </c>
      <c r="G5" s="2">
        <v>3.86766788803381E-2</v>
      </c>
      <c r="H5" s="2">
        <v>105</v>
      </c>
    </row>
    <row r="6" spans="1:13" s="2" customFormat="1" x14ac:dyDescent="0.25">
      <c r="A6" s="2" t="s">
        <v>6</v>
      </c>
      <c r="B6" s="2">
        <v>1.25156679425988</v>
      </c>
      <c r="C6" s="2">
        <v>2.9152073278079799E-2</v>
      </c>
      <c r="D6" s="2">
        <v>159</v>
      </c>
      <c r="F6" s="2">
        <v>1.6376971798665201</v>
      </c>
      <c r="G6" s="2">
        <v>3.0686672838155699E-2</v>
      </c>
      <c r="H6" s="2">
        <v>183</v>
      </c>
    </row>
    <row r="7" spans="1:13" s="2" customFormat="1" x14ac:dyDescent="0.25">
      <c r="A7" s="2" t="s">
        <v>9</v>
      </c>
      <c r="B7" s="2">
        <v>1.24915696479262</v>
      </c>
      <c r="C7" s="2">
        <v>2.8104929805535299E-2</v>
      </c>
      <c r="D7" s="2">
        <v>161</v>
      </c>
      <c r="F7" s="2">
        <v>1.7557390689849199</v>
      </c>
      <c r="G7" s="2">
        <v>5.0695586619146402E-2</v>
      </c>
      <c r="H7" s="2">
        <v>80</v>
      </c>
    </row>
    <row r="8" spans="1:13" s="2" customFormat="1" x14ac:dyDescent="0.25"/>
    <row r="9" spans="1:13" x14ac:dyDescent="0.25">
      <c r="B9" s="1"/>
      <c r="C9" s="1"/>
      <c r="D9" s="2"/>
      <c r="F9" s="1"/>
      <c r="G9" s="1"/>
      <c r="H9" s="2"/>
      <c r="I9" s="1"/>
      <c r="J9" s="1"/>
      <c r="K9" s="1"/>
      <c r="L9" s="2"/>
      <c r="M9" s="1"/>
    </row>
    <row r="10" spans="1:13" x14ac:dyDescent="0.25">
      <c r="B10" s="1"/>
      <c r="C10" s="1"/>
      <c r="F10" s="1"/>
      <c r="G10" s="1"/>
      <c r="J10" s="1"/>
      <c r="K1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9AED-4B21-49F8-8FD4-386DE9B945C3}">
  <dimension ref="A1:L33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  <col min="12" max="12" width="41.140625" customWidth="1"/>
  </cols>
  <sheetData>
    <row r="1" spans="1:12" x14ac:dyDescent="0.25">
      <c r="A1" t="s">
        <v>10</v>
      </c>
    </row>
    <row r="2" spans="1:12" x14ac:dyDescent="0.25">
      <c r="A2" t="s">
        <v>11</v>
      </c>
      <c r="B2" s="3" t="s">
        <v>12</v>
      </c>
      <c r="C2">
        <v>0.05</v>
      </c>
    </row>
    <row r="3" spans="1:12" x14ac:dyDescent="0.25">
      <c r="B3" s="3"/>
    </row>
    <row r="4" spans="1:12" x14ac:dyDescent="0.25">
      <c r="B4" t="s">
        <v>13</v>
      </c>
      <c r="C4" t="s">
        <v>14</v>
      </c>
      <c r="D4" t="s">
        <v>1</v>
      </c>
    </row>
    <row r="5" spans="1:12" x14ac:dyDescent="0.25">
      <c r="A5" t="s">
        <v>36</v>
      </c>
      <c r="B5">
        <f>'CME density'!B4</f>
        <v>1.14174834445648</v>
      </c>
      <c r="C5">
        <f>'CME density'!C4*SQRT('ANOVA (WT)'!D5)</f>
        <v>0.30297898745843743</v>
      </c>
      <c r="D5">
        <f>'CME density'!D4</f>
        <v>240</v>
      </c>
    </row>
    <row r="6" spans="1:12" x14ac:dyDescent="0.25">
      <c r="A6" t="s">
        <v>37</v>
      </c>
      <c r="B6">
        <f>'CME density'!B5</f>
        <v>1.15823729712655</v>
      </c>
      <c r="C6">
        <f>'CME density'!C5*SQRT('ANOVA (WT)'!D6)</f>
        <v>0.29735192156777168</v>
      </c>
      <c r="D6">
        <f>'CME density'!D5</f>
        <v>103</v>
      </c>
    </row>
    <row r="7" spans="1:12" x14ac:dyDescent="0.25">
      <c r="A7" t="s">
        <v>38</v>
      </c>
      <c r="B7">
        <f>'CME density'!B6</f>
        <v>1.25156679425988</v>
      </c>
      <c r="C7">
        <f>'CME density'!C6*SQRT('ANOVA (WT)'!D7)</f>
        <v>0.36759365724842824</v>
      </c>
      <c r="D7">
        <f>'CME density'!D6</f>
        <v>159</v>
      </c>
    </row>
    <row r="8" spans="1:12" x14ac:dyDescent="0.25">
      <c r="A8" t="s">
        <v>41</v>
      </c>
      <c r="B8">
        <f>'CME density'!B7</f>
        <v>1.24915696479262</v>
      </c>
      <c r="C8">
        <f>'CME density'!C7*SQRT('ANOVA (WT)'!D8)</f>
        <v>0.35661158110642549</v>
      </c>
      <c r="D8">
        <f>'CME density'!D7</f>
        <v>161</v>
      </c>
    </row>
    <row r="9" spans="1:12" x14ac:dyDescent="0.25">
      <c r="G9" t="s">
        <v>32</v>
      </c>
      <c r="H9" t="s">
        <v>33</v>
      </c>
      <c r="I9" t="s">
        <v>42</v>
      </c>
      <c r="J9" t="s">
        <v>39</v>
      </c>
      <c r="K9" t="s">
        <v>43</v>
      </c>
      <c r="L9" t="s">
        <v>44</v>
      </c>
    </row>
    <row r="10" spans="1:12" x14ac:dyDescent="0.25">
      <c r="A10" t="s">
        <v>15</v>
      </c>
      <c r="B10" t="s">
        <v>16</v>
      </c>
      <c r="C10">
        <f>($D5*$B5+$D6*$B6+$D7*$B7+$D8*$B8)/($D5+$D6+$D7+$D8)</f>
        <v>1.1967291642421156</v>
      </c>
      <c r="G10">
        <f>($D5*$B5+$D6*$B6)/($D5+$D6)</f>
        <v>1.1466998375323321</v>
      </c>
      <c r="H10">
        <f>($D5*$B5+$D7*$B7)/($D5+$D7)</f>
        <v>1.1855105838518198</v>
      </c>
      <c r="I10">
        <f>($D5*$B5+$D8*$B8)/($D5+$D8)</f>
        <v>1.1848725037435586</v>
      </c>
      <c r="J10">
        <f>($D6*$B6+$D7*$B7)/($D6+$D7)</f>
        <v>1.2148761904250214</v>
      </c>
      <c r="K10">
        <f>($D6*$B6+$D8*$B8)/($D6+$D8)</f>
        <v>1.2136845186956307</v>
      </c>
      <c r="L10">
        <f>($D7*$B7+$D8*$B8)/($D7+$D8)</f>
        <v>1.2503543488091649</v>
      </c>
    </row>
    <row r="11" spans="1:12" x14ac:dyDescent="0.25">
      <c r="A11" t="s">
        <v>17</v>
      </c>
      <c r="B11" t="s">
        <v>18</v>
      </c>
      <c r="C11">
        <v>3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</row>
    <row r="12" spans="1:12" x14ac:dyDescent="0.25">
      <c r="A12" t="s">
        <v>19</v>
      </c>
      <c r="B12" t="s">
        <v>20</v>
      </c>
      <c r="C12">
        <f>($D5*($B5-C10)^2+$D6*($B6-C10)^2+$D7*($B7-C10)^2+$D8*($B8-C10)^2)/C11</f>
        <v>0.59959229466256014</v>
      </c>
      <c r="G12">
        <f>($D5*($B5-G10)^2+$D6*($B6-G10)^2)/G11</f>
        <v>1.9594784393736412E-2</v>
      </c>
      <c r="H12">
        <f>($D5*($B5-H10)^2+$D7*($B7-H10)^2)/H11</f>
        <v>1.1534163096771619</v>
      </c>
      <c r="I12">
        <f>($D5*($B5-I10)^2+$D8*($B8-I10)^2)/I11</f>
        <v>1.1116575485234528</v>
      </c>
      <c r="J12">
        <f>($D6*($B6-J10)^2+$D7*($B7-J10)^2)/J11</f>
        <v>0.54446618126267032</v>
      </c>
      <c r="K12">
        <f>($D6*($B6-K10)^2+$D8*($B8-K10)^2)/K11</f>
        <v>0.51924802468097819</v>
      </c>
      <c r="L12">
        <f>($D7*($B7-L10)^2+$D8*($B8-L10)^2)/L11</f>
        <v>4.6456409715806398E-4</v>
      </c>
    </row>
    <row r="13" spans="1:12" x14ac:dyDescent="0.25">
      <c r="A13" t="s">
        <v>21</v>
      </c>
      <c r="B13" t="s">
        <v>22</v>
      </c>
      <c r="C13" s="4">
        <f>SUM($D5:$D8)-C11-1</f>
        <v>659</v>
      </c>
      <c r="G13" s="4">
        <f>$D5+$D6-G11-1</f>
        <v>341</v>
      </c>
      <c r="H13" s="4">
        <f>$D5+$D7-H11-1</f>
        <v>397</v>
      </c>
      <c r="I13" s="4">
        <f>$D5+$D8-I11-1</f>
        <v>399</v>
      </c>
      <c r="J13" s="4">
        <f>$D6+$D7-J11-1</f>
        <v>260</v>
      </c>
      <c r="K13" s="4">
        <f>$D6+$D8-K11-1</f>
        <v>262</v>
      </c>
      <c r="L13" s="4">
        <f>$D7+$D8-L11-1</f>
        <v>318</v>
      </c>
    </row>
    <row r="14" spans="1:12" x14ac:dyDescent="0.25">
      <c r="A14" t="s">
        <v>23</v>
      </c>
      <c r="B14" t="s">
        <v>24</v>
      </c>
      <c r="C14">
        <f>(($D5-1)*$C5^2+($D6-1)*$C6^2+($D7-1)*$C7^2+($D8-1)*$C8^2)/C13</f>
        <v>0.11025070879888672</v>
      </c>
      <c r="G14">
        <f>(($D5-1)*$C5^2+($D6-1)*$C6^2)/G13</f>
        <v>9.0785808303826904E-2</v>
      </c>
      <c r="H14">
        <f>(($D5-1)*$C5^2+($D7-1)*$C7^2)/H13</f>
        <v>0.10904048634071964</v>
      </c>
      <c r="I14">
        <f>(($D5-1)*$C5^2+($D8-1)*$C8^2)/I13</f>
        <v>0.10598195222996543</v>
      </c>
      <c r="J14">
        <f>(($D6-1)*$C5^2+($D7-1)*$C8^2)/J13</f>
        <v>0.11329371824205453</v>
      </c>
      <c r="K14">
        <f>(($D6-1)*$C6^2+($D8-1)*$C8^2)/K13</f>
        <v>0.11208451916488803</v>
      </c>
      <c r="L14">
        <f>(($D7-1)*$C7^2+($D8-1)*$C8^2)/L13</f>
        <v>0.13112344800899808</v>
      </c>
    </row>
    <row r="15" spans="1:12" x14ac:dyDescent="0.25">
      <c r="A15" t="s">
        <v>25</v>
      </c>
      <c r="B15" t="s">
        <v>26</v>
      </c>
      <c r="C15">
        <f>C12/C14</f>
        <v>5.4384438993159074</v>
      </c>
      <c r="G15">
        <f>G12/G14</f>
        <v>0.21583532448331388</v>
      </c>
      <c r="H15">
        <f t="shared" ref="H15:L15" si="0">H12/H14</f>
        <v>10.577872021526694</v>
      </c>
      <c r="I15">
        <f t="shared" si="0"/>
        <v>10.489121261998623</v>
      </c>
      <c r="J15">
        <f t="shared" si="0"/>
        <v>4.8057932046983076</v>
      </c>
      <c r="K15">
        <f t="shared" si="0"/>
        <v>4.6326471179941464</v>
      </c>
      <c r="L15">
        <f t="shared" si="0"/>
        <v>3.5429521127768406E-3</v>
      </c>
    </row>
    <row r="16" spans="1:12" x14ac:dyDescent="0.25">
      <c r="A16" t="s">
        <v>27</v>
      </c>
      <c r="B16" t="s">
        <v>28</v>
      </c>
      <c r="C16">
        <f>_xlfn.F.INV.RT($C2,C11,C13)</f>
        <v>2.6184204175157029</v>
      </c>
      <c r="G16">
        <f>_xlfn.F.INV.RT($C2,G11,G13)</f>
        <v>3.8688731417840683</v>
      </c>
      <c r="H16">
        <f>_xlfn.F.INV.RT($C2,H11,H13)</f>
        <v>3.8649886085779475</v>
      </c>
      <c r="I16">
        <f>_xlfn.F.INV.RT($C2,I11,I13)</f>
        <v>3.8648701328468049</v>
      </c>
      <c r="J16">
        <f t="shared" ref="J16:L16" si="1">_xlfn.F.INV.RT($C2,J11,J13)</f>
        <v>3.8774729701332311</v>
      </c>
      <c r="K16">
        <f t="shared" si="1"/>
        <v>3.8771961622461806</v>
      </c>
      <c r="L16">
        <f t="shared" si="1"/>
        <v>3.8708671671415589</v>
      </c>
    </row>
    <row r="17" spans="1:12" x14ac:dyDescent="0.25">
      <c r="A17" t="s">
        <v>29</v>
      </c>
      <c r="B17" t="s">
        <v>30</v>
      </c>
      <c r="C17">
        <f>1-_xlfn.F.DIST(C15,C11,C13,TRUE)</f>
        <v>1.0670579258960089E-3</v>
      </c>
      <c r="G17">
        <f>1-_xlfn.F.DIST(G15,G11,G13,TRUE)</f>
        <v>0.64252816541520208</v>
      </c>
      <c r="H17">
        <f t="shared" ref="H17:L17" si="2">1-_xlfn.F.DIST(H15,H11,H13,TRUE)</f>
        <v>1.2423376036271305E-3</v>
      </c>
      <c r="I17">
        <f t="shared" si="2"/>
        <v>1.3013000191657298E-3</v>
      </c>
      <c r="J17">
        <f t="shared" si="2"/>
        <v>2.9250940842601159E-2</v>
      </c>
      <c r="K17">
        <f t="shared" si="2"/>
        <v>3.2282642197262734E-2</v>
      </c>
      <c r="L17">
        <f t="shared" si="2"/>
        <v>0.95257317139467745</v>
      </c>
    </row>
    <row r="19" spans="1:12" ht="30" x14ac:dyDescent="0.25">
      <c r="A19" s="5" t="s">
        <v>31</v>
      </c>
      <c r="G19" s="6" t="s">
        <v>48</v>
      </c>
      <c r="H19" s="6" t="s">
        <v>35</v>
      </c>
      <c r="I19" s="6" t="s">
        <v>47</v>
      </c>
      <c r="J19" s="6" t="s">
        <v>40</v>
      </c>
      <c r="K19" s="6" t="s">
        <v>46</v>
      </c>
      <c r="L19" s="6" t="s">
        <v>49</v>
      </c>
    </row>
    <row r="22" spans="1:12" x14ac:dyDescent="0.25">
      <c r="A22" s="7"/>
    </row>
    <row r="26" spans="1:12" x14ac:dyDescent="0.25">
      <c r="I26" s="4"/>
      <c r="J26" s="4"/>
    </row>
    <row r="27" spans="1:12" x14ac:dyDescent="0.25">
      <c r="K27" s="4"/>
    </row>
    <row r="32" spans="1:12" x14ac:dyDescent="0.25">
      <c r="A32" s="8"/>
      <c r="G32" s="6"/>
      <c r="H32" s="6"/>
      <c r="I32" s="6"/>
      <c r="J32" s="6"/>
    </row>
    <row r="33" spans="11:11" x14ac:dyDescent="0.25">
      <c r="K3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3B8B-55EB-4422-8216-11B86E85D37A}">
  <dimension ref="A1:L33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  <col min="12" max="12" width="41.140625" customWidth="1"/>
  </cols>
  <sheetData>
    <row r="1" spans="1:12" x14ac:dyDescent="0.25">
      <c r="A1" t="s">
        <v>10</v>
      </c>
    </row>
    <row r="2" spans="1:12" x14ac:dyDescent="0.25">
      <c r="A2" t="s">
        <v>11</v>
      </c>
      <c r="B2" s="3" t="s">
        <v>12</v>
      </c>
      <c r="C2">
        <v>0.05</v>
      </c>
    </row>
    <row r="3" spans="1:12" x14ac:dyDescent="0.25">
      <c r="B3" s="3"/>
    </row>
    <row r="4" spans="1:12" x14ac:dyDescent="0.25">
      <c r="B4" t="s">
        <v>13</v>
      </c>
      <c r="C4" t="s">
        <v>14</v>
      </c>
      <c r="D4" t="s">
        <v>1</v>
      </c>
    </row>
    <row r="5" spans="1:12" x14ac:dyDescent="0.25">
      <c r="A5" t="s">
        <v>36</v>
      </c>
      <c r="B5">
        <f>'CME density'!F4</f>
        <v>1.12592202141625</v>
      </c>
      <c r="C5">
        <f>'CME density'!G4*SQRT('ANOVA (pil1Δ)'!D5)</f>
        <v>0.35632626724372601</v>
      </c>
      <c r="D5">
        <f>'CME density'!H4</f>
        <v>188</v>
      </c>
    </row>
    <row r="6" spans="1:12" x14ac:dyDescent="0.25">
      <c r="A6" t="s">
        <v>37</v>
      </c>
      <c r="B6">
        <f>'CME density'!F5</f>
        <v>1.4204760167174899</v>
      </c>
      <c r="C6">
        <f>'CME density'!G5*SQRT('ANOVA (pil1Δ)'!D6)</f>
        <v>0.39631802427765389</v>
      </c>
      <c r="D6">
        <f>'CME density'!H5</f>
        <v>105</v>
      </c>
    </row>
    <row r="7" spans="1:12" x14ac:dyDescent="0.25">
      <c r="A7" t="s">
        <v>38</v>
      </c>
      <c r="B7">
        <f>'CME density'!F6</f>
        <v>1.6376971798665201</v>
      </c>
      <c r="C7">
        <f>'CME density'!G6*SQRT('ANOVA (pil1Δ)'!D7)</f>
        <v>0.41512161573123185</v>
      </c>
      <c r="D7">
        <f>'CME density'!H6</f>
        <v>183</v>
      </c>
    </row>
    <row r="8" spans="1:12" x14ac:dyDescent="0.25">
      <c r="A8" t="s">
        <v>41</v>
      </c>
      <c r="B8">
        <f>'CME density'!F7</f>
        <v>1.7557390689849199</v>
      </c>
      <c r="C8">
        <f>'CME density'!G7*SQRT('ANOVA (pil1Δ)'!D8)</f>
        <v>0.45343511135856041</v>
      </c>
      <c r="D8">
        <f>'CME density'!H7</f>
        <v>80</v>
      </c>
    </row>
    <row r="9" spans="1:12" x14ac:dyDescent="0.25">
      <c r="G9" t="s">
        <v>32</v>
      </c>
      <c r="H9" t="s">
        <v>33</v>
      </c>
      <c r="I9" t="s">
        <v>42</v>
      </c>
      <c r="J9" t="s">
        <v>39</v>
      </c>
      <c r="K9" t="s">
        <v>43</v>
      </c>
      <c r="L9" t="s">
        <v>44</v>
      </c>
    </row>
    <row r="10" spans="1:12" x14ac:dyDescent="0.25">
      <c r="A10" t="s">
        <v>15</v>
      </c>
      <c r="B10" t="s">
        <v>16</v>
      </c>
      <c r="C10">
        <f>($D5*$B5+$D6*$B6+$D7*$B7+$D8*$B8)/($D5+$D6+$D7+$D8)</f>
        <v>1.4406133654963276</v>
      </c>
      <c r="G10">
        <f>($D5*$B5+$D6*$B6)/($D5+$D6)</f>
        <v>1.2314789139303461</v>
      </c>
      <c r="H10">
        <f>($D5*$B5+$D7*$B7)/($D5+$D7)</f>
        <v>1.3783609809752781</v>
      </c>
      <c r="I10">
        <f>($D5*$B5+$D8*$B8)/($D5+$D8)</f>
        <v>1.3139271102427186</v>
      </c>
      <c r="J10">
        <f>($D6*$B6+$D7*$B7)/($D6+$D7)</f>
        <v>1.5585019641351028</v>
      </c>
      <c r="K10">
        <f>($D6*$B6+$D8*$B8)/($D6+$D8)</f>
        <v>1.5654546339142161</v>
      </c>
      <c r="L10">
        <f>($D7*$B7+$D8*$B8)/($D7+$D8)</f>
        <v>1.6736034579253489</v>
      </c>
    </row>
    <row r="11" spans="1:12" x14ac:dyDescent="0.25">
      <c r="A11" t="s">
        <v>17</v>
      </c>
      <c r="B11" t="s">
        <v>18</v>
      </c>
      <c r="C11">
        <v>3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</row>
    <row r="12" spans="1:12" x14ac:dyDescent="0.25">
      <c r="A12" t="s">
        <v>19</v>
      </c>
      <c r="B12" t="s">
        <v>20</v>
      </c>
      <c r="C12">
        <f>($D5*($B5-C10)^2+$D6*($B6-C10)^2+$D7*($B7-C10)^2+$D8*($B8-C10)^2)/C11</f>
        <v>11.237589246060883</v>
      </c>
      <c r="G12">
        <f>($D5*($B5-G10)^2+$D6*($B6-G10)^2)/G11</f>
        <v>5.8453344312627902</v>
      </c>
      <c r="H12">
        <f>($D5*($B5-H10)^2+$D7*($B7-H10)^2)/H11</f>
        <v>24.288093843140473</v>
      </c>
      <c r="I12">
        <f>($D5*($B5-I10)^2+$D8*($B8-I10)^2)/I11</f>
        <v>22.26085627484354</v>
      </c>
      <c r="J12">
        <f>($D6*($B6-J10)^2+$D7*($B7-J10)^2)/J11</f>
        <v>3.1481264684940795</v>
      </c>
      <c r="K12">
        <f>($D6*($B6-K10)^2+$D8*($B8-K10)^2)/K11</f>
        <v>5.1036272400630143</v>
      </c>
      <c r="L12">
        <f>($D7*($B7-L10)^2+$D8*($B8-L10)^2)/L11</f>
        <v>0.77563541546927173</v>
      </c>
    </row>
    <row r="13" spans="1:12" x14ac:dyDescent="0.25">
      <c r="A13" t="s">
        <v>21</v>
      </c>
      <c r="B13" t="s">
        <v>22</v>
      </c>
      <c r="C13" s="4">
        <f>SUM($D5:$D8)-C11-1</f>
        <v>552</v>
      </c>
      <c r="G13" s="4">
        <f>$D5+$D6-G11-1</f>
        <v>291</v>
      </c>
      <c r="H13" s="4">
        <f>$D5+$D7-H11-1</f>
        <v>369</v>
      </c>
      <c r="I13" s="4">
        <f>$D5+$D8-I11-1</f>
        <v>266</v>
      </c>
      <c r="J13" s="4">
        <f>$D6+$D7-J11-1</f>
        <v>286</v>
      </c>
      <c r="K13" s="4">
        <f>$D6+$D8-K11-1</f>
        <v>183</v>
      </c>
      <c r="L13" s="4">
        <f>$D7+$D8-L11-1</f>
        <v>261</v>
      </c>
    </row>
    <row r="14" spans="1:12" x14ac:dyDescent="0.25">
      <c r="A14" t="s">
        <v>23</v>
      </c>
      <c r="B14" t="s">
        <v>24</v>
      </c>
      <c r="C14">
        <f>(($D5-1)*$C5^2+($D6-1)*$C6^2+($D7-1)*$C7^2+($D8-1)*$C8^2)/C13</f>
        <v>0.1588481060784937</v>
      </c>
      <c r="G14">
        <f>(($D5-1)*$C5^2+($D6-1)*$C6^2)/G13</f>
        <v>0.13772564252340588</v>
      </c>
      <c r="H14">
        <f>(($D5-1)*$C5^2+($D7-1)*$C7^2)/H13</f>
        <v>0.149339881832839</v>
      </c>
      <c r="I14">
        <f>(($D5-1)*$C5^2+($D8-1)*$C8^2)/I13</f>
        <v>0.15032240995832594</v>
      </c>
      <c r="J14">
        <f>(($D6-1)*$C5^2+($D7-1)*$C8^2)/J13</f>
        <v>0.1770088578546036</v>
      </c>
      <c r="K14">
        <f>(($D6-1)*$C6^2+($D8-1)*$C8^2)/K13</f>
        <v>0.17802042709842042</v>
      </c>
      <c r="L14">
        <f>(($D7-1)*$C7^2+($D8-1)*$C8^2)/L13</f>
        <v>0.18239843900772953</v>
      </c>
    </row>
    <row r="15" spans="1:12" x14ac:dyDescent="0.25">
      <c r="A15" t="s">
        <v>25</v>
      </c>
      <c r="B15" t="s">
        <v>26</v>
      </c>
      <c r="C15">
        <f>C12/C14</f>
        <v>70.744244445117317</v>
      </c>
      <c r="G15">
        <f>G12/G14</f>
        <v>42.441874469886031</v>
      </c>
      <c r="H15">
        <f t="shared" ref="H15:I15" si="0">H12/H14</f>
        <v>162.63635369905361</v>
      </c>
      <c r="I15">
        <f t="shared" si="0"/>
        <v>148.08740946220158</v>
      </c>
      <c r="J15">
        <f t="shared" ref="J15:L15" si="1">J12/J14</f>
        <v>17.785135199730931</v>
      </c>
      <c r="K15">
        <f t="shared" si="1"/>
        <v>28.66877314726035</v>
      </c>
      <c r="L15">
        <f t="shared" si="1"/>
        <v>4.2524235387584781</v>
      </c>
    </row>
    <row r="16" spans="1:12" x14ac:dyDescent="0.25">
      <c r="A16" t="s">
        <v>27</v>
      </c>
      <c r="B16" t="s">
        <v>28</v>
      </c>
      <c r="C16">
        <f>_xlfn.F.INV.RT($C2,C11,C13)</f>
        <v>2.6210492629400242</v>
      </c>
      <c r="G16">
        <f>_xlfn.F.INV.RT($C2,G11,G13)</f>
        <v>3.8736126678858369</v>
      </c>
      <c r="H16">
        <f>_xlfn.F.INV.RT($C2,H11,H13)</f>
        <v>3.8667827764069895</v>
      </c>
      <c r="I16">
        <f>_xlfn.F.INV.RT($C2,I11,I13)</f>
        <v>3.8766551185025877</v>
      </c>
      <c r="J16">
        <f t="shared" ref="J16:L16" si="2">_xlfn.F.INV.RT($C2,J11,J13)</f>
        <v>3.8741783386381941</v>
      </c>
      <c r="K16">
        <f t="shared" si="2"/>
        <v>3.8927760172696817</v>
      </c>
      <c r="L16">
        <f t="shared" si="2"/>
        <v>3.877334032250872</v>
      </c>
    </row>
    <row r="17" spans="1:12" x14ac:dyDescent="0.25">
      <c r="A17" t="s">
        <v>29</v>
      </c>
      <c r="B17" t="s">
        <v>30</v>
      </c>
      <c r="C17">
        <f>1-_xlfn.F.DIST(C15,C11,C13,TRUE)</f>
        <v>0</v>
      </c>
      <c r="G17">
        <f>1-_xlfn.F.DIST(G15,G11,G13,TRUE)</f>
        <v>3.1959634938516501E-10</v>
      </c>
      <c r="H17">
        <f t="shared" ref="H17:I17" si="3">1-_xlfn.F.DIST(H15,H11,H13,TRUE)</f>
        <v>0</v>
      </c>
      <c r="I17">
        <f t="shared" si="3"/>
        <v>0</v>
      </c>
      <c r="J17">
        <f t="shared" ref="J17:L17" si="4">1-_xlfn.F.DIST(J15,J11,J13,TRUE)</f>
        <v>3.3220162729108438E-5</v>
      </c>
      <c r="K17">
        <f t="shared" si="4"/>
        <v>2.5529447311711806E-7</v>
      </c>
      <c r="L17">
        <f t="shared" si="4"/>
        <v>4.0184176649993186E-2</v>
      </c>
    </row>
    <row r="19" spans="1:12" ht="30" x14ac:dyDescent="0.25">
      <c r="A19" s="5" t="s">
        <v>31</v>
      </c>
      <c r="G19" s="6" t="s">
        <v>34</v>
      </c>
      <c r="H19" s="6" t="s">
        <v>35</v>
      </c>
      <c r="I19" s="6" t="s">
        <v>47</v>
      </c>
      <c r="J19" s="6" t="s">
        <v>40</v>
      </c>
      <c r="K19" s="6" t="s">
        <v>46</v>
      </c>
      <c r="L19" s="6" t="s">
        <v>45</v>
      </c>
    </row>
    <row r="22" spans="1:12" x14ac:dyDescent="0.25">
      <c r="A22" s="7"/>
    </row>
    <row r="26" spans="1:12" x14ac:dyDescent="0.25">
      <c r="I26" s="4"/>
      <c r="J26" s="4"/>
    </row>
    <row r="27" spans="1:12" x14ac:dyDescent="0.25">
      <c r="K27" s="4"/>
    </row>
    <row r="32" spans="1:12" x14ac:dyDescent="0.25">
      <c r="A32" s="8"/>
      <c r="G32" s="6"/>
      <c r="H32" s="6"/>
      <c r="I32" s="6"/>
      <c r="J32" s="6"/>
    </row>
    <row r="33" spans="11:11" x14ac:dyDescent="0.25">
      <c r="K3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CME density</vt:lpstr>
      <vt:lpstr>ANOVA (WT)</vt:lpstr>
      <vt:lpstr>ANOVA (pil1Δ)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2015-06-05T18:17:20Z</dcterms:created>
  <dcterms:modified xsi:type="dcterms:W3CDTF">2020-05-20T01:41:36Z</dcterms:modified>
</cp:coreProperties>
</file>