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jb246\Documents\Papiers\Manuscripts\Manuscripts in progress\In progress\Membrane tension (Joel+Yuan)\eLife\Revisions\Data\"/>
    </mc:Choice>
  </mc:AlternateContent>
  <xr:revisionPtr revIDLastSave="0" documentId="13_ncr:1_{C8B1494D-23C9-431E-9689-BCC211EE9894}" xr6:coauthVersionLast="43" xr6:coauthVersionMax="43" xr10:uidLastSave="{00000000-0000-0000-0000-000000000000}"/>
  <bookViews>
    <workbookView xWindow="-6990" yWindow="-4110" windowWidth="43200" windowHeight="22995" xr2:uid="{00000000-000D-0000-FFFF-FFFF00000000}"/>
  </bookViews>
  <sheets>
    <sheet name="Peak number of molecules" sheetId="1" r:id="rId1"/>
    <sheet name="ANOVA" sheetId="2" r:id="rId2"/>
  </sheets>
  <definedNames>
    <definedName name="_xlchart.v1.0" hidden="1">'Peak number of molecules'!$B$5:$B$11</definedName>
    <definedName name="_xlchart.v1.1" hidden="1">'Peak number of molecules'!$B$5:$B$11</definedName>
    <definedName name="_xlchart.v1.2" hidden="1">'Peak number of molecules'!$B$5:$B$11</definedName>
    <definedName name="_xlchart.v1.3" hidden="1">'Peak number of molecules'!$B$5:$B$11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2" l="1"/>
  <c r="J19" i="2"/>
  <c r="K19" i="2"/>
  <c r="G28" i="2"/>
  <c r="G27" i="2"/>
  <c r="G29" i="2" s="1"/>
  <c r="L15" i="2"/>
  <c r="L17" i="2" s="1"/>
  <c r="L18" i="2"/>
  <c r="L21" i="2" s="1"/>
  <c r="K18" i="2"/>
  <c r="K21" i="2" s="1"/>
  <c r="K15" i="2"/>
  <c r="K17" i="2" s="1"/>
  <c r="J18" i="2"/>
  <c r="J15" i="2"/>
  <c r="J17" i="2" s="1"/>
  <c r="I18" i="2"/>
  <c r="I19" i="2" s="1"/>
  <c r="I17" i="2"/>
  <c r="I15" i="2"/>
  <c r="H18" i="2"/>
  <c r="H21" i="2" s="1"/>
  <c r="H15" i="2"/>
  <c r="H17" i="2" s="1"/>
  <c r="G15" i="2"/>
  <c r="C16" i="2"/>
  <c r="C18" i="2" s="1"/>
  <c r="C15" i="2"/>
  <c r="C17" i="2" s="1"/>
  <c r="D6" i="1"/>
  <c r="D7" i="1"/>
  <c r="D8" i="1"/>
  <c r="D9" i="1"/>
  <c r="D10" i="1"/>
  <c r="D11" i="1"/>
  <c r="D5" i="1"/>
  <c r="L19" i="2" l="1"/>
  <c r="L20" i="2" s="1"/>
  <c r="L22" i="2" s="1"/>
  <c r="H19" i="2"/>
  <c r="C19" i="2"/>
  <c r="K20" i="2"/>
  <c r="K22" i="2" s="1"/>
  <c r="J21" i="2"/>
  <c r="I20" i="2"/>
  <c r="I22" i="2" s="1"/>
  <c r="J20" i="2"/>
  <c r="J22" i="2" s="1"/>
  <c r="I21" i="2"/>
  <c r="H20" i="2"/>
  <c r="H22" i="2" s="1"/>
  <c r="C21" i="2"/>
  <c r="G17" i="2"/>
  <c r="G18" i="2"/>
  <c r="G21" i="2" s="1"/>
  <c r="G33" i="2" l="1"/>
  <c r="G31" i="2"/>
  <c r="G32" i="2" s="1"/>
  <c r="G34" i="2" s="1"/>
  <c r="C20" i="2"/>
  <c r="C22" i="2" s="1"/>
  <c r="G19" i="2"/>
  <c r="G20" i="2" s="1"/>
  <c r="G22" i="2" s="1"/>
</calcChain>
</file>

<file path=xl/sharedStrings.xml><?xml version="1.0" encoding="utf-8"?>
<sst xmlns="http://schemas.openxmlformats.org/spreadsheetml/2006/main" count="58" uniqueCount="56">
  <si>
    <t>Peak number of molecule (#)</t>
  </si>
  <si>
    <t>WT</t>
  </si>
  <si>
    <t>Protoplats</t>
  </si>
  <si>
    <t>Steady state in 0.4M</t>
  </si>
  <si>
    <t>0 min after ΔP=-0.2 M</t>
  </si>
  <si>
    <t>2 min after ΔP=-0.2 M</t>
  </si>
  <si>
    <t>4 min after ΔP=-0.2 M</t>
  </si>
  <si>
    <t>6 min after ΔP=-0.2 M</t>
  </si>
  <si>
    <t>8 min after ΔP=-0.2 M</t>
  </si>
  <si>
    <t>10 min after ΔP=-0.2 M</t>
  </si>
  <si>
    <t>ΔP=-0.2 M</t>
  </si>
  <si>
    <t>CI 95%</t>
  </si>
  <si>
    <t>N</t>
  </si>
  <si>
    <t>Significance level</t>
  </si>
  <si>
    <r>
      <t>α</t>
    </r>
    <r>
      <rPr>
        <sz val="11"/>
        <color theme="1"/>
        <rFont val="Calibri"/>
        <family val="2"/>
        <scheme val="minor"/>
      </rPr>
      <t xml:space="preserve"> =</t>
    </r>
  </si>
  <si>
    <t>mean</t>
  </si>
  <si>
    <t>stdev</t>
  </si>
  <si>
    <t>0 min after ΔP=-0.05 M</t>
  </si>
  <si>
    <t>10 min after ΔP=-0.05 M</t>
  </si>
  <si>
    <t>ANOVA between steady-state and 0 min after shock</t>
  </si>
  <si>
    <t>ANOVA between steady-state and 10 min after shock</t>
  </si>
  <si>
    <t>Overall mean</t>
  </si>
  <si>
    <t>m=</t>
  </si>
  <si>
    <t>Between-group degrees of freedom</t>
  </si>
  <si>
    <t>dfb=</t>
  </si>
  <si>
    <t>Between-group mean square value</t>
  </si>
  <si>
    <t>MSb=</t>
  </si>
  <si>
    <t>Within-group degrees of freedom</t>
  </si>
  <si>
    <t>dfw=</t>
  </si>
  <si>
    <t>Within-group mean square value</t>
  </si>
  <si>
    <t>MSw=</t>
  </si>
  <si>
    <t>F-ratio</t>
  </si>
  <si>
    <t>F=</t>
  </si>
  <si>
    <t>Critical value</t>
  </si>
  <si>
    <t>Fcrit=</t>
  </si>
  <si>
    <t>p-value</t>
  </si>
  <si>
    <t>p=</t>
  </si>
  <si>
    <t>The difference between steady-state and 0 min after shock is statistically significant</t>
  </si>
  <si>
    <t>SD</t>
  </si>
  <si>
    <t>2 min after ΔP=-0.05 M</t>
  </si>
  <si>
    <t>4 min after ΔP=-0.05 M</t>
  </si>
  <si>
    <t>6 min after ΔP=-0.05 M</t>
  </si>
  <si>
    <t>8 min after ΔP=-0.05 M</t>
  </si>
  <si>
    <t>ANOVA between steady-state and 2 min after shock</t>
  </si>
  <si>
    <t>ANOVA between steady-state and 4 min after shock</t>
  </si>
  <si>
    <t>ANOVA between steady-state and 6 min after shock</t>
  </si>
  <si>
    <t>ANOVA between steady-state and 8 min after shock</t>
  </si>
  <si>
    <t>One -way ANOVA</t>
  </si>
  <si>
    <t>There is a statistically significant difference between all conditions</t>
  </si>
  <si>
    <t>The difference between steady-state and 2 min after shock is statistically significant</t>
  </si>
  <si>
    <t>ANOVA between 4, 6, 8 and 10 min after shock</t>
  </si>
  <si>
    <t>The difference between steady-state and 4 min after shock is not statistically significant</t>
  </si>
  <si>
    <t>The difference between steady-state and 6 min after shock is not statistically significant</t>
  </si>
  <si>
    <t>The difference between steady-state and 8 min after shock is not statistically significant</t>
  </si>
  <si>
    <t>The difference between steady-state and 10 min after shock is not statistically significant</t>
  </si>
  <si>
    <t>The difference between 4, 6, 8 and 10 min after shock is not statistically significant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</si>
</sst>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right" vertical="center"/>
    </xf>
    <xf numFmtId="0" fontId="0" fillId="0" borderId="0" xfId="0" quotePrefix="1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/>
  </sheetViews>
  <sheetFormatPr defaultRowHeight="15" x14ac:dyDescent="0.25"/>
  <cols>
    <col min="1" max="1" width="21" bestFit="1" customWidth="1"/>
    <col min="2" max="2" width="27.140625" bestFit="1" customWidth="1"/>
  </cols>
  <sheetData>
    <row r="1" spans="1:5" x14ac:dyDescent="0.25">
      <c r="A1" t="s">
        <v>1</v>
      </c>
    </row>
    <row r="2" spans="1:5" x14ac:dyDescent="0.25">
      <c r="A2" t="s">
        <v>2</v>
      </c>
    </row>
    <row r="3" spans="1:5" x14ac:dyDescent="0.25">
      <c r="A3" t="s">
        <v>10</v>
      </c>
    </row>
    <row r="4" spans="1:5" x14ac:dyDescent="0.25">
      <c r="B4" t="s">
        <v>0</v>
      </c>
      <c r="C4" t="s">
        <v>11</v>
      </c>
      <c r="D4" t="s">
        <v>38</v>
      </c>
      <c r="E4" t="s">
        <v>12</v>
      </c>
    </row>
    <row r="5" spans="1:5" x14ac:dyDescent="0.25">
      <c r="A5" t="s">
        <v>3</v>
      </c>
      <c r="B5">
        <v>989.80934445925595</v>
      </c>
      <c r="C5">
        <v>24.37229753519091</v>
      </c>
      <c r="D5">
        <f>C5*SQRT(E5)/_xlfn.T.INV.2T(0.05,E5-1)</f>
        <v>203.02935746152852</v>
      </c>
      <c r="E5">
        <v>269</v>
      </c>
    </row>
    <row r="6" spans="1:5" x14ac:dyDescent="0.25">
      <c r="A6" t="s">
        <v>4</v>
      </c>
      <c r="B6">
        <v>1183.0559261854</v>
      </c>
      <c r="C6">
        <v>37.095492170619991</v>
      </c>
      <c r="D6">
        <f t="shared" ref="D6:D11" si="0">C6*SQRT(E6)/_xlfn.T.INV.2T(0.05,E6-1)</f>
        <v>375.48094085531324</v>
      </c>
      <c r="E6">
        <v>396</v>
      </c>
    </row>
    <row r="7" spans="1:5" x14ac:dyDescent="0.25">
      <c r="A7" t="s">
        <v>5</v>
      </c>
      <c r="B7">
        <v>1068.5836383543599</v>
      </c>
      <c r="C7">
        <v>39.110865964489903</v>
      </c>
      <c r="D7">
        <f t="shared" si="0"/>
        <v>220.02205711791871</v>
      </c>
      <c r="E7">
        <v>124</v>
      </c>
    </row>
    <row r="8" spans="1:5" x14ac:dyDescent="0.25">
      <c r="A8" t="s">
        <v>6</v>
      </c>
      <c r="B8">
        <v>992.96301412484604</v>
      </c>
      <c r="C8">
        <v>40.031280699125091</v>
      </c>
      <c r="D8">
        <f t="shared" si="0"/>
        <v>227.9617604757965</v>
      </c>
      <c r="E8">
        <v>127</v>
      </c>
    </row>
    <row r="9" spans="1:5" x14ac:dyDescent="0.25">
      <c r="A9" t="s">
        <v>7</v>
      </c>
      <c r="B9">
        <v>975.96177202587103</v>
      </c>
      <c r="C9">
        <v>41.482304810783035</v>
      </c>
      <c r="D9">
        <f t="shared" si="0"/>
        <v>280.44336352680324</v>
      </c>
      <c r="E9">
        <v>178</v>
      </c>
    </row>
    <row r="10" spans="1:5" x14ac:dyDescent="0.25">
      <c r="A10" t="s">
        <v>8</v>
      </c>
      <c r="B10">
        <v>1012.36251935704</v>
      </c>
      <c r="C10">
        <v>27.958374730295986</v>
      </c>
      <c r="D10">
        <f t="shared" si="0"/>
        <v>226.70424212290655</v>
      </c>
      <c r="E10">
        <v>255</v>
      </c>
    </row>
    <row r="11" spans="1:5" x14ac:dyDescent="0.25">
      <c r="A11" t="s">
        <v>9</v>
      </c>
      <c r="B11">
        <v>993.35629884600405</v>
      </c>
      <c r="C11">
        <v>26.827336666655015</v>
      </c>
      <c r="D11">
        <f t="shared" si="0"/>
        <v>239.66178816146601</v>
      </c>
      <c r="E11">
        <v>309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24EFF-E48A-4443-943D-827543E98482}">
  <dimension ref="A1:M35"/>
  <sheetViews>
    <sheetView workbookViewId="0"/>
  </sheetViews>
  <sheetFormatPr defaultRowHeight="15" x14ac:dyDescent="0.25"/>
  <cols>
    <col min="1" max="1" width="58.85546875" bestFit="1" customWidth="1"/>
    <col min="3" max="3" width="10" bestFit="1" customWidth="1"/>
    <col min="7" max="10" width="49.85546875" bestFit="1" customWidth="1"/>
    <col min="11" max="13" width="48" bestFit="1" customWidth="1"/>
  </cols>
  <sheetData>
    <row r="1" spans="1:12" x14ac:dyDescent="0.25">
      <c r="A1" t="s">
        <v>47</v>
      </c>
    </row>
    <row r="2" spans="1:12" x14ac:dyDescent="0.25">
      <c r="A2" t="s">
        <v>13</v>
      </c>
      <c r="B2" s="1" t="s">
        <v>14</v>
      </c>
      <c r="C2">
        <v>0.05</v>
      </c>
    </row>
    <row r="3" spans="1:12" x14ac:dyDescent="0.25">
      <c r="B3" s="1"/>
    </row>
    <row r="4" spans="1:12" x14ac:dyDescent="0.25">
      <c r="B4" t="s">
        <v>15</v>
      </c>
      <c r="C4" t="s">
        <v>16</v>
      </c>
      <c r="D4" t="s">
        <v>12</v>
      </c>
    </row>
    <row r="5" spans="1:12" x14ac:dyDescent="0.25">
      <c r="A5" t="s">
        <v>3</v>
      </c>
      <c r="B5">
        <v>989.80934445925595</v>
      </c>
      <c r="C5">
        <v>203.02935746152852</v>
      </c>
      <c r="D5">
        <v>269</v>
      </c>
    </row>
    <row r="6" spans="1:12" x14ac:dyDescent="0.25">
      <c r="A6" t="s">
        <v>17</v>
      </c>
      <c r="B6">
        <v>1183.0559261854</v>
      </c>
      <c r="C6">
        <v>375.48094085531324</v>
      </c>
      <c r="D6">
        <v>396</v>
      </c>
    </row>
    <row r="7" spans="1:12" x14ac:dyDescent="0.25">
      <c r="A7" t="s">
        <v>39</v>
      </c>
      <c r="B7">
        <v>1068.5836383543599</v>
      </c>
      <c r="C7">
        <v>220.02205711791871</v>
      </c>
      <c r="D7">
        <v>124</v>
      </c>
    </row>
    <row r="8" spans="1:12" x14ac:dyDescent="0.25">
      <c r="A8" t="s">
        <v>40</v>
      </c>
      <c r="B8">
        <v>992.96301412484604</v>
      </c>
      <c r="C8">
        <v>227.9617604757965</v>
      </c>
      <c r="D8">
        <v>127</v>
      </c>
    </row>
    <row r="9" spans="1:12" x14ac:dyDescent="0.25">
      <c r="A9" t="s">
        <v>41</v>
      </c>
      <c r="B9">
        <v>975.96177202587103</v>
      </c>
      <c r="C9">
        <v>280.44336352680324</v>
      </c>
      <c r="D9">
        <v>178</v>
      </c>
    </row>
    <row r="10" spans="1:12" x14ac:dyDescent="0.25">
      <c r="A10" t="s">
        <v>42</v>
      </c>
      <c r="B10">
        <v>1012.36251935704</v>
      </c>
      <c r="C10">
        <v>226.70424212290655</v>
      </c>
      <c r="D10">
        <v>255</v>
      </c>
    </row>
    <row r="11" spans="1:12" x14ac:dyDescent="0.25">
      <c r="A11" t="s">
        <v>18</v>
      </c>
      <c r="B11">
        <v>993.35629884600405</v>
      </c>
      <c r="C11">
        <v>239.66178816146601</v>
      </c>
      <c r="D11">
        <v>309</v>
      </c>
    </row>
    <row r="12" spans="1:12" x14ac:dyDescent="0.25">
      <c r="D12" s="2"/>
    </row>
    <row r="13" spans="1:12" x14ac:dyDescent="0.25">
      <c r="D13" s="2"/>
    </row>
    <row r="14" spans="1:12" x14ac:dyDescent="0.25">
      <c r="G14" t="s">
        <v>19</v>
      </c>
      <c r="H14" t="s">
        <v>43</v>
      </c>
      <c r="I14" t="s">
        <v>44</v>
      </c>
      <c r="J14" t="s">
        <v>45</v>
      </c>
      <c r="K14" t="s">
        <v>46</v>
      </c>
      <c r="L14" t="s">
        <v>20</v>
      </c>
    </row>
    <row r="15" spans="1:12" x14ac:dyDescent="0.25">
      <c r="A15" t="s">
        <v>21</v>
      </c>
      <c r="B15" t="s">
        <v>22</v>
      </c>
      <c r="C15">
        <f>($D5*$B5+$D6*$B6+$D7*$B7+B8*D8+B9*D9+B10*D10+B11*D11)/SUM($D5+$D6+$D7+$D8+$D9+$D10+$D11)</f>
        <v>1044.7408133768515</v>
      </c>
      <c r="G15">
        <f>($D5*$B5+$D6*$B6)/($D5+$D6)</f>
        <v>1104.8855044044485</v>
      </c>
      <c r="H15">
        <f>($D5*$B5+$D7*$B7)/($D5+$D7)</f>
        <v>1014.6643379528766</v>
      </c>
      <c r="I15">
        <f>($D5*$B5+$D8*$B8)/($D5+$D8)</f>
        <v>990.82074861968511</v>
      </c>
      <c r="J15">
        <f>($D5*$B5+$D9*$B9)/($D5+$D9)</f>
        <v>984.29509861329961</v>
      </c>
      <c r="K15">
        <f>($D5*$B5+$D10*$B10)/($D5+$D10)</f>
        <v>1000.7846490373761</v>
      </c>
      <c r="L15">
        <f>($D5*$B5+$D11*$B11)/($D5+$D11)</f>
        <v>991.70555363833068</v>
      </c>
    </row>
    <row r="16" spans="1:12" x14ac:dyDescent="0.25">
      <c r="A16" t="s">
        <v>23</v>
      </c>
      <c r="B16" t="s">
        <v>24</v>
      </c>
      <c r="C16">
        <f>COUNT(D5:D11)-1</f>
        <v>6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</row>
    <row r="17" spans="1:13" x14ac:dyDescent="0.25">
      <c r="A17" t="s">
        <v>25</v>
      </c>
      <c r="B17" t="s">
        <v>26</v>
      </c>
      <c r="C17">
        <f>($D5*($B5-C15)^2+$D6*($B6-C15)^2+$D7*($B7-C15)^2+$D8*($B8-C15)^2+$D9*($B9-C15)^2+$D10*($B10-C15)^2+$D11*($B11-C15)^2)/C16</f>
        <v>1787302.7412781056</v>
      </c>
      <c r="G17">
        <f>($D5*($B5-G15)^2+$D6*($B6-G15)^2)/G16</f>
        <v>5982042.0532988813</v>
      </c>
      <c r="H17">
        <f>($D5*($B5-H15)^2+$D7*($B7-H15)^2)/H16</f>
        <v>526684.39723916084</v>
      </c>
      <c r="I17">
        <f>($D5*($B5-I15)^2+$D8*($B8-I15)^2)/I16</f>
        <v>858.01171288679336</v>
      </c>
      <c r="J17">
        <f>($D5*($B5-J15)^2+$D9*($B9-J15)^2)/J16</f>
        <v>20540.549148423437</v>
      </c>
      <c r="K17">
        <f>($D5*($B5-K15)^2+$D10*($B10-K15)^2)/K16</f>
        <v>66585.022237127283</v>
      </c>
      <c r="L17">
        <f>($D5*($B5-L15)^2+$D11*($B11-L15)^2)/L16</f>
        <v>1809.2314483300397</v>
      </c>
    </row>
    <row r="18" spans="1:13" x14ac:dyDescent="0.25">
      <c r="A18" t="s">
        <v>27</v>
      </c>
      <c r="B18" t="s">
        <v>28</v>
      </c>
      <c r="C18" s="3">
        <f>SUM($D5:$D11)-C16-1</f>
        <v>1651</v>
      </c>
      <c r="G18" s="3">
        <f>$D5+$D6-G16-1</f>
        <v>663</v>
      </c>
      <c r="H18" s="3">
        <f>$D5+$D7-H16-1</f>
        <v>391</v>
      </c>
      <c r="I18" s="3">
        <f>$D5+$D8-I16-1</f>
        <v>394</v>
      </c>
      <c r="J18" s="3">
        <f>$D5+$D9-J16-1</f>
        <v>445</v>
      </c>
      <c r="K18" s="3">
        <f>$D5+$D10-K16-1</f>
        <v>522</v>
      </c>
      <c r="L18" s="3">
        <f>$D5+$D11-L16-1</f>
        <v>576</v>
      </c>
      <c r="M18" s="3"/>
    </row>
    <row r="19" spans="1:13" x14ac:dyDescent="0.25">
      <c r="A19" t="s">
        <v>29</v>
      </c>
      <c r="B19" t="s">
        <v>30</v>
      </c>
      <c r="C19">
        <f>(($D5-1)*$C5^2+($D6-1)*$C6^2+($D7-1)*$C7^2+($D8-1)*$C8^2+($D9-1)*$C9^2+($D10-1)*$C10^2+($D11-1)*$C11^2)/C18</f>
        <v>75048.29201576543</v>
      </c>
      <c r="G19">
        <f>(($D5-1)*$C5^2+($D6-1)*$C6^2)/G18</f>
        <v>100658.59977550703</v>
      </c>
      <c r="H19">
        <f>(($D5-1)*$C5^2+($D7-1)*$C7^2)/H18</f>
        <v>43482.353833033005</v>
      </c>
      <c r="I19">
        <f>(($D5-1)*$C5^2+($D8-1)*$C8^2)/I18</f>
        <v>44657.344293895687</v>
      </c>
      <c r="J19">
        <f>(($D5-1)*$C5^2+($D9-1)*$C9^2)/J18</f>
        <v>56107.837176482579</v>
      </c>
      <c r="K19">
        <f>(($D5-1)*$C5^2+($D10-1)*$C10^2)/K18</f>
        <v>46171.435173120823</v>
      </c>
      <c r="L19">
        <f>(($D5-1)*$C5^2+($D11-1)*$C11^2)/L18</f>
        <v>49892.431511659815</v>
      </c>
    </row>
    <row r="20" spans="1:13" x14ac:dyDescent="0.25">
      <c r="A20" t="s">
        <v>31</v>
      </c>
      <c r="B20" t="s">
        <v>32</v>
      </c>
      <c r="C20">
        <f>C17/C19</f>
        <v>23.815368654927497</v>
      </c>
      <c r="G20">
        <f>G17/G19</f>
        <v>59.429021133219408</v>
      </c>
      <c r="H20">
        <f>H17/H19</f>
        <v>12.112600878544097</v>
      </c>
      <c r="I20">
        <f>I17/I19</f>
        <v>1.9213227442279341E-2</v>
      </c>
      <c r="J20">
        <f>J17/J19</f>
        <v>0.3660905531577493</v>
      </c>
      <c r="K20">
        <f>K17/K19</f>
        <v>1.4421258942345037</v>
      </c>
      <c r="L20">
        <f>L17/L19</f>
        <v>3.6262643321106208E-2</v>
      </c>
    </row>
    <row r="21" spans="1:13" x14ac:dyDescent="0.25">
      <c r="A21" t="s">
        <v>33</v>
      </c>
      <c r="B21" t="s">
        <v>34</v>
      </c>
      <c r="C21">
        <f>_xlfn.F.INV.RT($C2,C16,C18)</f>
        <v>2.1040649724633158</v>
      </c>
      <c r="G21">
        <f>_xlfn.F.INV.RT($C2,G16,G18)</f>
        <v>3.8555227145921416</v>
      </c>
      <c r="H21">
        <f>_xlfn.F.INV.RT($C2,H16,H18)</f>
        <v>3.86535134137729</v>
      </c>
      <c r="I21">
        <f>_xlfn.F.INV.RT($C2,I16,I18)</f>
        <v>3.8651685877140074</v>
      </c>
      <c r="J21">
        <f>_xlfn.F.INV.RT($C2,J16,J18)</f>
        <v>3.8624403043270354</v>
      </c>
      <c r="K21">
        <f>_xlfn.F.INV.RT($C2,K16,K18)</f>
        <v>3.859334672819565</v>
      </c>
      <c r="L21">
        <f>_xlfn.F.INV.RT($C2,L16,L18)</f>
        <v>3.8576535804582197</v>
      </c>
    </row>
    <row r="22" spans="1:13" x14ac:dyDescent="0.25">
      <c r="A22" t="s">
        <v>35</v>
      </c>
      <c r="B22" t="s">
        <v>36</v>
      </c>
      <c r="C22">
        <f>1-_xlfn.F.DIST(C20,C16,C18,TRUE)</f>
        <v>0</v>
      </c>
      <c r="G22">
        <f>1-_xlfn.F.DIST(G20,G16,G18,TRUE)</f>
        <v>4.6518344731794059E-14</v>
      </c>
      <c r="H22">
        <f>1-_xlfn.F.DIST(H20,H16,H18,TRUE)</f>
        <v>5.5726593624716436E-4</v>
      </c>
      <c r="I22">
        <f>1-_xlfn.F.DIST(I20,I16,I18,TRUE)</f>
        <v>0.88982774559774969</v>
      </c>
      <c r="J22">
        <f>1-_xlfn.F.DIST(J20,J16,J18,TRUE)</f>
        <v>0.54545141340021996</v>
      </c>
      <c r="K22">
        <f>1-_xlfn.F.DIST(K20,K16,K18,TRUE)</f>
        <v>0.23034026417249853</v>
      </c>
      <c r="L22">
        <f>1-_xlfn.F.DIST(L20,L16,L18,TRUE)</f>
        <v>0.84904122264577775</v>
      </c>
    </row>
    <row r="24" spans="1:13" ht="30" x14ac:dyDescent="0.25">
      <c r="A24" s="4" t="s">
        <v>48</v>
      </c>
      <c r="G24" s="5" t="s">
        <v>37</v>
      </c>
      <c r="H24" s="5" t="s">
        <v>49</v>
      </c>
      <c r="I24" s="5" t="s">
        <v>51</v>
      </c>
      <c r="J24" s="5" t="s">
        <v>52</v>
      </c>
      <c r="K24" s="5" t="s">
        <v>53</v>
      </c>
      <c r="L24" s="5" t="s">
        <v>54</v>
      </c>
    </row>
    <row r="26" spans="1:13" x14ac:dyDescent="0.25">
      <c r="G26" t="s">
        <v>50</v>
      </c>
    </row>
    <row r="27" spans="1:13" x14ac:dyDescent="0.25">
      <c r="G27">
        <f>(B8*D8+B9*D9+B10*D10+B11*D11)/SUM($D8+$D9+$D10+$D11)</f>
        <v>995.31304602292414</v>
      </c>
    </row>
    <row r="28" spans="1:13" x14ac:dyDescent="0.25">
      <c r="G28">
        <f>4-1</f>
        <v>3</v>
      </c>
    </row>
    <row r="29" spans="1:13" x14ac:dyDescent="0.25">
      <c r="G29">
        <f>($D8*($B8-G27)^2+$D9*($B9-G27)^2+$D10*($B10-G27)^2+$D11*($B11-G27)^2)/G28</f>
        <v>47555.011140859628</v>
      </c>
    </row>
    <row r="30" spans="1:13" x14ac:dyDescent="0.25">
      <c r="C30" s="3"/>
      <c r="G30">
        <f>D8+D9+D10+D11-1</f>
        <v>868</v>
      </c>
    </row>
    <row r="31" spans="1:13" x14ac:dyDescent="0.25">
      <c r="G31">
        <f>(($D8-1)*$C8^2+($D9-1)*$C9^2+($D10-1)*$C10^2+($D11-1)*$C11^2)/G30</f>
        <v>59001.940870742248</v>
      </c>
    </row>
    <row r="32" spans="1:13" x14ac:dyDescent="0.25">
      <c r="G32">
        <f>G29/G31</f>
        <v>0.80599062402099897</v>
      </c>
    </row>
    <row r="33" spans="7:7" x14ac:dyDescent="0.25">
      <c r="G33">
        <f>_xlfn.F.INV.RT($C2,G28,G30)</f>
        <v>2.6151593973417295</v>
      </c>
    </row>
    <row r="34" spans="7:7" x14ac:dyDescent="0.25">
      <c r="G34">
        <f>1-_xlfn.F.DIST(G32,G28,G30,TRUE)</f>
        <v>0.49066314447766435</v>
      </c>
    </row>
    <row r="35" spans="7:7" ht="30" x14ac:dyDescent="0.25">
      <c r="G35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Peak number of molecules</vt:lpstr>
      <vt:lpstr>ANOVA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Berro, Julien</dc:creator>
  <cp:lastModifiedBy>Berro, Julien</cp:lastModifiedBy>
  <dcterms:created xsi:type="dcterms:W3CDTF">2015-06-05T18:17:20Z</dcterms:created>
  <dcterms:modified xsi:type="dcterms:W3CDTF">2020-06-24T15:05:56Z</dcterms:modified>
</cp:coreProperties>
</file>