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2nd revisions\Data\"/>
    </mc:Choice>
  </mc:AlternateContent>
  <xr:revisionPtr revIDLastSave="0" documentId="13_ncr:1_{02E44841-4396-4AC6-8372-EC2FFD5CB4B1}" xr6:coauthVersionLast="43" xr6:coauthVersionMax="43" xr10:uidLastSave="{00000000-0000-0000-0000-000000000000}"/>
  <bookViews>
    <workbookView xWindow="-90" yWindow="-90" windowWidth="19380" windowHeight="10530" xr2:uid="{00000000-000D-0000-FFFF-FFFF00000000}"/>
  </bookViews>
  <sheets>
    <sheet name="Peak number of molecules" sheetId="1" r:id="rId1"/>
    <sheet name="ANOV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2" l="1"/>
  <c r="L19" i="2" s="1"/>
  <c r="K18" i="2"/>
  <c r="K21" i="2" s="1"/>
  <c r="J18" i="2"/>
  <c r="J19" i="2" s="1"/>
  <c r="I18" i="2"/>
  <c r="I19" i="2" s="1"/>
  <c r="H18" i="2"/>
  <c r="H21" i="2" s="1"/>
  <c r="G18" i="2"/>
  <c r="G21" i="2" s="1"/>
  <c r="C16" i="2"/>
  <c r="L15" i="2"/>
  <c r="L17" i="2" s="1"/>
  <c r="K15" i="2"/>
  <c r="K17" i="2" s="1"/>
  <c r="J15" i="2"/>
  <c r="J17" i="2" s="1"/>
  <c r="I15" i="2"/>
  <c r="I17" i="2" s="1"/>
  <c r="H15" i="2"/>
  <c r="H17" i="2" s="1"/>
  <c r="G15" i="2"/>
  <c r="G17" i="2" s="1"/>
  <c r="C15" i="2"/>
  <c r="C17" i="2" s="1"/>
  <c r="D11" i="1"/>
  <c r="D10" i="1"/>
  <c r="D9" i="1"/>
  <c r="D8" i="1"/>
  <c r="D7" i="1"/>
  <c r="D6" i="1"/>
  <c r="D5" i="1"/>
  <c r="I21" i="2" l="1"/>
  <c r="J21" i="2"/>
  <c r="H19" i="2"/>
  <c r="H20" i="2" s="1"/>
  <c r="H22" i="2" s="1"/>
  <c r="G19" i="2"/>
  <c r="G20" i="2" s="1"/>
  <c r="G22" i="2" s="1"/>
  <c r="L20" i="2"/>
  <c r="L22" i="2" s="1"/>
  <c r="I20" i="2"/>
  <c r="I22" i="2" s="1"/>
  <c r="J20" i="2"/>
  <c r="J22" i="2" s="1"/>
  <c r="C18" i="2"/>
  <c r="C19" i="2" s="1"/>
  <c r="C20" i="2" s="1"/>
  <c r="C22" i="2" s="1"/>
  <c r="L21" i="2"/>
  <c r="K19" i="2"/>
  <c r="K20" i="2" s="1"/>
  <c r="K22" i="2" s="1"/>
  <c r="C21" i="2" l="1"/>
</calcChain>
</file>

<file path=xl/sharedStrings.xml><?xml version="1.0" encoding="utf-8"?>
<sst xmlns="http://schemas.openxmlformats.org/spreadsheetml/2006/main" count="56" uniqueCount="48">
  <si>
    <t>Peak number of molecule (#)</t>
  </si>
  <si>
    <t>Protoplats</t>
  </si>
  <si>
    <t>Steady state in 0.4M</t>
  </si>
  <si>
    <t>0 min after ΔP=-0.05 M</t>
  </si>
  <si>
    <t>2 min after ΔP=-0.05 M</t>
  </si>
  <si>
    <t>4 min after ΔP=-0.05 M</t>
  </si>
  <si>
    <t>6 min after ΔP=-0.05 M</t>
  </si>
  <si>
    <t>8 min after ΔP=-0.05 M</t>
  </si>
  <si>
    <t>10 min after ΔP=-0.05 M</t>
  </si>
  <si>
    <t>ΔP=-0.05 M</t>
  </si>
  <si>
    <t>pil1Δ</t>
  </si>
  <si>
    <t>CI 95%</t>
  </si>
  <si>
    <t>N</t>
  </si>
  <si>
    <t>SD</t>
  </si>
  <si>
    <t>One -way ANOVA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</si>
  <si>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</si>
  <si>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</si>
  <si>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</si>
  <si>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</si>
  <si>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ANOVA between steady-state and 0 min after shock</t>
  </si>
  <si>
    <t>ANOVA between steady-state and 2 min after shock</t>
  </si>
  <si>
    <t>ANOVA between steady-state and 4 min after shock</t>
  </si>
  <si>
    <t>ANOVA between steady-state and 6 min after shock</t>
  </si>
  <si>
    <t>ANOVA between steady-state and 8 min after shock</t>
  </si>
  <si>
    <t>ANOVA between steady-state and 10 min after shock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</si>
  <si>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</si>
  <si>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</si>
  <si>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</si>
  <si>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</si>
  <si>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</si>
  <si>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</si>
  <si>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</si>
  <si>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</si>
  <si>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</si>
  <si>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</si>
  <si>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</si>
  <si>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</si>
  <si>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</si>
  <si>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</si>
  <si>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</si>
  <si>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</si>
  <si>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There is a statistically significant difference between all conditions</t>
  </si>
  <si>
    <t>The difference between steady-state and 0 min after shock is statistically significant</t>
  </si>
  <si>
    <t>The difference between steady-state and 2 min after shock is statistically significant</t>
  </si>
  <si>
    <t>The difference between steady-state and 10 min after shock is not statistically significant</t>
  </si>
  <si>
    <t>The difference between steady-state and 4 min after shock is statistically significant</t>
  </si>
  <si>
    <t>The difference between steady-state and 6 min after shock is statistically significant</t>
  </si>
  <si>
    <t>The difference between steady-state and 8 min after shock is statistically 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</si>
</sst>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0" fontId="0" fillId="0" borderId="0" xfId="0" quotePrefix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4.75" x14ac:dyDescent="0.75"/>
  <cols>
    <col min="1" max="1" width="21" bestFit="1" customWidth="1"/>
    <col min="2" max="2" width="27.1328125" bestFit="1" customWidth="1"/>
  </cols>
  <sheetData>
    <row r="1" spans="1:5" x14ac:dyDescent="0.75">
      <c r="A1" s="1" t="s">
        <v>10</v>
      </c>
    </row>
    <row r="2" spans="1:5" x14ac:dyDescent="0.75">
      <c r="A2" t="s">
        <v>1</v>
      </c>
    </row>
    <row r="3" spans="1:5" x14ac:dyDescent="0.75">
      <c r="A3" t="s">
        <v>9</v>
      </c>
    </row>
    <row r="4" spans="1:5" x14ac:dyDescent="0.75">
      <c r="B4" t="s">
        <v>0</v>
      </c>
      <c r="C4" t="s">
        <v>11</v>
      </c>
      <c r="D4" t="s">
        <v>13</v>
      </c>
      <c r="E4" t="s">
        <v>12</v>
      </c>
    </row>
    <row r="5" spans="1:5" x14ac:dyDescent="0.75">
      <c r="A5" t="s">
        <v>2</v>
      </c>
      <c r="B5">
        <v>960.02907718611596</v>
      </c>
      <c r="C5">
        <v>22.600601816624021</v>
      </c>
      <c r="D5">
        <f>C5*SQRT(E5)/_xlfn.T.INV.2T(0.05,E5-1)</f>
        <v>238.16103846106898</v>
      </c>
      <c r="E5">
        <v>429</v>
      </c>
    </row>
    <row r="6" spans="1:5" x14ac:dyDescent="0.75">
      <c r="A6" t="s">
        <v>3</v>
      </c>
      <c r="B6">
        <v>1115.8316499681</v>
      </c>
      <c r="C6">
        <v>35.269239740209969</v>
      </c>
      <c r="D6">
        <f t="shared" ref="D6:D11" si="0">C6*SQRT(E6)/_xlfn.T.INV.2T(0.05,E6-1)</f>
        <v>241.81099894465126</v>
      </c>
      <c r="E6">
        <v>183</v>
      </c>
    </row>
    <row r="7" spans="1:5" x14ac:dyDescent="0.75">
      <c r="A7" t="s">
        <v>4</v>
      </c>
      <c r="B7">
        <v>1063.9056417500401</v>
      </c>
      <c r="C7">
        <v>38.477103539349855</v>
      </c>
      <c r="D7">
        <f t="shared" si="0"/>
        <v>267.43202942757455</v>
      </c>
      <c r="E7">
        <v>188</v>
      </c>
    </row>
    <row r="8" spans="1:5" x14ac:dyDescent="0.75">
      <c r="A8" t="s">
        <v>5</v>
      </c>
      <c r="B8">
        <v>1049.2196071906001</v>
      </c>
      <c r="C8">
        <v>30.651337774959984</v>
      </c>
      <c r="D8">
        <f t="shared" si="0"/>
        <v>197.552278576079</v>
      </c>
      <c r="E8">
        <v>162</v>
      </c>
    </row>
    <row r="9" spans="1:5" x14ac:dyDescent="0.75">
      <c r="A9" t="s">
        <v>6</v>
      </c>
      <c r="B9">
        <v>1009.26300107168</v>
      </c>
      <c r="C9">
        <v>28.385084735100008</v>
      </c>
      <c r="D9">
        <f t="shared" si="0"/>
        <v>199.92846344760079</v>
      </c>
      <c r="E9">
        <v>193</v>
      </c>
    </row>
    <row r="10" spans="1:5" x14ac:dyDescent="0.75">
      <c r="A10" t="s">
        <v>7</v>
      </c>
      <c r="B10">
        <v>1029.1170763637499</v>
      </c>
      <c r="C10">
        <v>36.131384083990042</v>
      </c>
      <c r="D10">
        <f t="shared" si="0"/>
        <v>257.14595711436931</v>
      </c>
      <c r="E10">
        <v>197</v>
      </c>
    </row>
    <row r="11" spans="1:5" x14ac:dyDescent="0.75">
      <c r="A11" t="s">
        <v>8</v>
      </c>
      <c r="B11">
        <v>979.030395023898</v>
      </c>
      <c r="C11">
        <v>26.41766299673202</v>
      </c>
      <c r="D11">
        <f t="shared" si="0"/>
        <v>192.3129038514395</v>
      </c>
      <c r="E11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0131-99B5-4655-A084-B6640F0F2822}">
  <dimension ref="A1:M35"/>
  <sheetViews>
    <sheetView workbookViewId="0">
      <selection activeCell="G23" sqref="G23"/>
    </sheetView>
  </sheetViews>
  <sheetFormatPr defaultRowHeight="14.75" x14ac:dyDescent="0.75"/>
  <cols>
    <col min="1" max="1" width="58.86328125" bestFit="1" customWidth="1"/>
    <col min="3" max="3" width="10" bestFit="1" customWidth="1"/>
    <col min="7" max="10" width="49.86328125" bestFit="1" customWidth="1"/>
    <col min="11" max="13" width="48" bestFit="1" customWidth="1"/>
  </cols>
  <sheetData>
    <row r="1" spans="1:12" x14ac:dyDescent="0.75">
      <c r="A1" t="s">
        <v>14</v>
      </c>
    </row>
    <row r="2" spans="1:12" x14ac:dyDescent="0.75">
      <c r="A2" t="s">
        <v>15</v>
      </c>
      <c r="B2" s="1" t="s">
        <v>16</v>
      </c>
      <c r="C2">
        <v>0.05</v>
      </c>
    </row>
    <row r="3" spans="1:12" x14ac:dyDescent="0.75">
      <c r="B3" s="1"/>
    </row>
    <row r="4" spans="1:12" x14ac:dyDescent="0.75">
      <c r="B4" t="s">
        <v>17</v>
      </c>
      <c r="C4" t="s">
        <v>18</v>
      </c>
      <c r="D4" t="s">
        <v>12</v>
      </c>
    </row>
    <row r="5" spans="1:12" x14ac:dyDescent="0.75">
      <c r="A5" t="s">
        <v>2</v>
      </c>
      <c r="B5">
        <v>960.02907718611596</v>
      </c>
      <c r="C5">
        <v>238.16103846106898</v>
      </c>
      <c r="D5">
        <v>429</v>
      </c>
    </row>
    <row r="6" spans="1:12" x14ac:dyDescent="0.75">
      <c r="A6" t="s">
        <v>3</v>
      </c>
      <c r="B6">
        <v>1115.8316499681</v>
      </c>
      <c r="C6">
        <v>241.81099894465126</v>
      </c>
      <c r="D6">
        <v>183</v>
      </c>
    </row>
    <row r="7" spans="1:12" x14ac:dyDescent="0.75">
      <c r="A7" t="s">
        <v>4</v>
      </c>
      <c r="B7">
        <v>1063.9056417500401</v>
      </c>
      <c r="C7">
        <v>267.43202942757455</v>
      </c>
      <c r="D7">
        <v>188</v>
      </c>
    </row>
    <row r="8" spans="1:12" x14ac:dyDescent="0.75">
      <c r="A8" t="s">
        <v>5</v>
      </c>
      <c r="B8">
        <v>1049.2196071906001</v>
      </c>
      <c r="C8">
        <v>197.552278576079</v>
      </c>
      <c r="D8">
        <v>162</v>
      </c>
    </row>
    <row r="9" spans="1:12" x14ac:dyDescent="0.75">
      <c r="A9" t="s">
        <v>6</v>
      </c>
      <c r="B9">
        <v>1009.26300107168</v>
      </c>
      <c r="C9">
        <v>199.92846344760079</v>
      </c>
      <c r="D9">
        <v>193</v>
      </c>
    </row>
    <row r="10" spans="1:12" x14ac:dyDescent="0.75">
      <c r="A10" t="s">
        <v>7</v>
      </c>
      <c r="B10">
        <v>1029.1170763637499</v>
      </c>
      <c r="C10">
        <v>257.14595711436931</v>
      </c>
      <c r="D10">
        <v>197</v>
      </c>
    </row>
    <row r="11" spans="1:12" x14ac:dyDescent="0.75">
      <c r="A11" t="s">
        <v>8</v>
      </c>
      <c r="B11">
        <v>979.030395023898</v>
      </c>
      <c r="C11">
        <v>192.3129038514395</v>
      </c>
      <c r="D11">
        <v>206</v>
      </c>
    </row>
    <row r="12" spans="1:12" x14ac:dyDescent="0.75">
      <c r="D12" s="2"/>
    </row>
    <row r="13" spans="1:12" x14ac:dyDescent="0.75">
      <c r="D13" s="2"/>
    </row>
    <row r="14" spans="1:12" x14ac:dyDescent="0.75">
      <c r="G14" t="s">
        <v>19</v>
      </c>
      <c r="H14" t="s">
        <v>20</v>
      </c>
      <c r="I14" t="s">
        <v>21</v>
      </c>
      <c r="J14" t="s">
        <v>22</v>
      </c>
      <c r="K14" t="s">
        <v>23</v>
      </c>
      <c r="L14" t="s">
        <v>24</v>
      </c>
    </row>
    <row r="15" spans="1:12" x14ac:dyDescent="0.75">
      <c r="A15" t="s">
        <v>25</v>
      </c>
      <c r="B15" t="s">
        <v>26</v>
      </c>
      <c r="C15">
        <f>($D5*$B5+$D6*$B6+$D7*$B7+B8*D8+B9*D9+B10*D10+B11*D11)/SUM($D5+$D6+$D7+$D8+$D9+$D10+$D11)</f>
        <v>1017.4849728474369</v>
      </c>
      <c r="G15">
        <f>($D5*$B5+$D6*$B6)/($D5+$D6)</f>
        <v>1006.6171014003365</v>
      </c>
      <c r="H15">
        <f>($D5*$B5+$D7*$B7)/($D5+$D7)</f>
        <v>991.68028324449153</v>
      </c>
      <c r="I15">
        <f>($D5*$B5+$D8*$B8)/($D5+$D8)</f>
        <v>984.4772427711016</v>
      </c>
      <c r="J15">
        <f>($D5*$B5+$D9*$B9)/($D5+$D9)</f>
        <v>975.30584134996457</v>
      </c>
      <c r="K15">
        <f>($D5*$B5+$D10*$B10)/($D5+$D10)</f>
        <v>981.77082772604217</v>
      </c>
      <c r="L15">
        <f>($D5*$B5+$D11*$B11)/($D5+$D11)</f>
        <v>966.1932842327036</v>
      </c>
    </row>
    <row r="16" spans="1:12" x14ac:dyDescent="0.75">
      <c r="A16" t="s">
        <v>27</v>
      </c>
      <c r="B16" t="s">
        <v>28</v>
      </c>
      <c r="C16">
        <f>COUNT(D5:D11)-1</f>
        <v>6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</row>
    <row r="17" spans="1:13" x14ac:dyDescent="0.75">
      <c r="A17" t="s">
        <v>29</v>
      </c>
      <c r="B17" t="s">
        <v>30</v>
      </c>
      <c r="C17">
        <f>($D5*($B5-C15)^2+$D6*($B6-C15)^2+$D7*($B7-C15)^2+$D8*($B8-C15)^2+$D9*($B9-C15)^2+$D10*($B10-C15)^2+$D11*($B11-C15)^2)/C16</f>
        <v>683130.95106504823</v>
      </c>
      <c r="G17">
        <f>($D5*($B5-G15)^2+$D6*($B6-G15)^2)/G16</f>
        <v>3113911.1003307276</v>
      </c>
      <c r="H17">
        <f>($D5*($B5-H15)^2+$D7*($B7-H15)^2)/H16</f>
        <v>1410474.1577993864</v>
      </c>
      <c r="I17">
        <f>($D5*($B5-I15)^2+$D8*($B8-I15)^2)/I16</f>
        <v>935453.73900360288</v>
      </c>
      <c r="J17">
        <f>($D5*($B5-J15)^2+$D9*($B9-J15)^2)/J16</f>
        <v>322665.9339020137</v>
      </c>
      <c r="K17">
        <f>($D5*($B5-K15)^2+$D10*($B10-K15)^2)/K16</f>
        <v>644398.34462836105</v>
      </c>
      <c r="L17">
        <f>($D5*($B5-L15)^2+$D11*($B11-L15)^2)/L16</f>
        <v>50247.936586035445</v>
      </c>
    </row>
    <row r="18" spans="1:13" x14ac:dyDescent="0.75">
      <c r="A18" t="s">
        <v>31</v>
      </c>
      <c r="B18" t="s">
        <v>32</v>
      </c>
      <c r="C18" s="3">
        <f>SUM($D5:$D11)-C16-1</f>
        <v>1551</v>
      </c>
      <c r="G18" s="3">
        <f>$D5+$D6-G16-1</f>
        <v>610</v>
      </c>
      <c r="H18" s="3">
        <f>$D5+$D7-H16-1</f>
        <v>615</v>
      </c>
      <c r="I18" s="3">
        <f>$D5+$D8-I16-1</f>
        <v>589</v>
      </c>
      <c r="J18" s="3">
        <f>$D5+$D9-J16-1</f>
        <v>620</v>
      </c>
      <c r="K18" s="3">
        <f>$D5+$D10-K16-1</f>
        <v>624</v>
      </c>
      <c r="L18" s="3">
        <f>$D5+$D11-L16-1</f>
        <v>633</v>
      </c>
      <c r="M18" s="3"/>
    </row>
    <row r="19" spans="1:13" x14ac:dyDescent="0.75">
      <c r="A19" t="s">
        <v>33</v>
      </c>
      <c r="B19" t="s">
        <v>34</v>
      </c>
      <c r="C19">
        <f>(($D5-1)*$C5^2+($D6-1)*$C6^2+($D7-1)*$C7^2+($D8-1)*$C8^2+($D9-1)*$C9^2+($D10-1)*$C10^2+($D11-1)*$C11^2)/C18</f>
        <v>53380.141251026471</v>
      </c>
      <c r="G19">
        <f>(($D5-1)*$C5^2+($D6-1)*$C6^2)/G18</f>
        <v>57243.37199904408</v>
      </c>
      <c r="H19">
        <f>(($D5-1)*$C5^2+($D7-1)*$C7^2)/H18</f>
        <v>61220.602668467152</v>
      </c>
      <c r="I19">
        <f>(($D5-1)*$C5^2+($D8-1)*$C8^2)/I18</f>
        <v>51884.180796523877</v>
      </c>
      <c r="J19">
        <f>(($D5-1)*$C5^2+($D9-1)*$C9^2)/J18</f>
        <v>51533.8034168023</v>
      </c>
      <c r="K19">
        <f>(($D5-1)*$C5^2+($D10-1)*$C10^2)/K18</f>
        <v>59674.300676438776</v>
      </c>
      <c r="L19">
        <f>(($D5-1)*$C5^2+($D11-1)*$C11^2)/L18</f>
        <v>50328.946296333823</v>
      </c>
    </row>
    <row r="20" spans="1:13" x14ac:dyDescent="0.75">
      <c r="A20" t="s">
        <v>35</v>
      </c>
      <c r="B20" t="s">
        <v>36</v>
      </c>
      <c r="C20">
        <f>C17/C19</f>
        <v>12.797473649470945</v>
      </c>
      <c r="G20">
        <f t="shared" ref="G20:L20" si="0">G17/G19</f>
        <v>54.397758056299118</v>
      </c>
      <c r="H20">
        <f t="shared" si="0"/>
        <v>23.039207330866056</v>
      </c>
      <c r="I20">
        <f t="shared" si="0"/>
        <v>18.029652287894969</v>
      </c>
      <c r="J20">
        <f t="shared" si="0"/>
        <v>6.2612482003765768</v>
      </c>
      <c r="K20">
        <f t="shared" si="0"/>
        <v>10.798590638244196</v>
      </c>
      <c r="L20">
        <f t="shared" si="0"/>
        <v>0.99839039526435946</v>
      </c>
    </row>
    <row r="21" spans="1:13" x14ac:dyDescent="0.75">
      <c r="A21" t="s">
        <v>37</v>
      </c>
      <c r="B21" t="s">
        <v>38</v>
      </c>
      <c r="C21">
        <f>_xlfn.F.INV.RT($C2,C16,C18)</f>
        <v>2.1044179203630495</v>
      </c>
      <c r="G21">
        <f t="shared" ref="G21:L21" si="1">_xlfn.F.INV.RT($C2,G16,G18)</f>
        <v>3.8567482612781161</v>
      </c>
      <c r="H21">
        <f t="shared" si="1"/>
        <v>3.8566235934877278</v>
      </c>
      <c r="I21">
        <f t="shared" si="1"/>
        <v>3.8572950497937675</v>
      </c>
      <c r="J21">
        <f t="shared" si="1"/>
        <v>3.8565009422952938</v>
      </c>
      <c r="K21">
        <f t="shared" si="1"/>
        <v>3.8564042406223584</v>
      </c>
      <c r="L21">
        <f t="shared" si="1"/>
        <v>3.8561911429833691</v>
      </c>
    </row>
    <row r="22" spans="1:13" x14ac:dyDescent="0.75">
      <c r="A22" t="s">
        <v>39</v>
      </c>
      <c r="B22" t="s">
        <v>40</v>
      </c>
      <c r="C22">
        <f>1-_xlfn.F.DIST(C20,C16,C18,TRUE)</f>
        <v>3.7636560534792807E-14</v>
      </c>
      <c r="G22">
        <f t="shared" ref="G22:L22" si="2">1-_xlfn.F.DIST(G20,G16,G18,TRUE)</f>
        <v>5.369038547087257E-13</v>
      </c>
      <c r="H22">
        <f t="shared" si="2"/>
        <v>1.9950356684450554E-6</v>
      </c>
      <c r="I22">
        <f t="shared" si="2"/>
        <v>2.5268980509918215E-5</v>
      </c>
      <c r="J22">
        <f t="shared" si="2"/>
        <v>1.2597127913546169E-2</v>
      </c>
      <c r="K22">
        <f t="shared" si="2"/>
        <v>1.0727143601757527E-3</v>
      </c>
      <c r="L22">
        <f t="shared" si="2"/>
        <v>0.31808210031957596</v>
      </c>
    </row>
    <row r="24" spans="1:13" ht="29.5" x14ac:dyDescent="0.75">
      <c r="A24" s="4" t="s">
        <v>41</v>
      </c>
      <c r="G24" s="5" t="s">
        <v>42</v>
      </c>
      <c r="H24" s="5" t="s">
        <v>43</v>
      </c>
      <c r="I24" s="5" t="s">
        <v>45</v>
      </c>
      <c r="J24" s="5" t="s">
        <v>46</v>
      </c>
      <c r="K24" s="5" t="s">
        <v>47</v>
      </c>
      <c r="L24" s="5" t="s">
        <v>44</v>
      </c>
    </row>
    <row r="30" spans="1:13" x14ac:dyDescent="0.75">
      <c r="C30" s="3"/>
    </row>
    <row r="35" spans="7:7" x14ac:dyDescent="0.75">
      <c r="G3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Peak number of molecules</vt:lpstr>
      <vt:lpstr>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2015-06-05T18:17:20Z</dcterms:created>
  <dcterms:modified xsi:type="dcterms:W3CDTF">2021-04-08T12:31:44Z</dcterms:modified>
</cp:coreProperties>
</file>