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\Desktop\Dropbox\Crsh Paper\eLife Submission\Revised Submission\Source Data\"/>
    </mc:Choice>
  </mc:AlternateContent>
  <xr:revisionPtr revIDLastSave="0" documentId="13_ncr:1_{2762BE25-62C7-4068-8703-0A4D045EE264}" xr6:coauthVersionLast="45" xr6:coauthVersionMax="45" xr10:uidLastSave="{00000000-0000-0000-0000-000000000000}"/>
  <bookViews>
    <workbookView xWindow="-19320" yWindow="-120" windowWidth="19440" windowHeight="15000" xr2:uid="{16986FBC-A3F7-4289-AB12-45188B929028}"/>
  </bookViews>
  <sheets>
    <sheet name="Fig3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7" i="1" l="1"/>
  <c r="L36" i="1"/>
  <c r="L35" i="1"/>
  <c r="L34" i="1"/>
  <c r="F34" i="1"/>
  <c r="L33" i="1"/>
  <c r="F33" i="1"/>
  <c r="L32" i="1"/>
  <c r="F32" i="1"/>
  <c r="L31" i="1"/>
  <c r="E31" i="1"/>
  <c r="D31" i="1"/>
  <c r="F31" i="1" s="1"/>
  <c r="L30" i="1"/>
  <c r="F30" i="1"/>
  <c r="K29" i="1"/>
  <c r="L29" i="1" s="1"/>
  <c r="J29" i="1"/>
  <c r="E29" i="1"/>
  <c r="D29" i="1"/>
  <c r="F29" i="1" s="1"/>
  <c r="L28" i="1"/>
  <c r="F28" i="1"/>
  <c r="K27" i="1"/>
  <c r="L27" i="1" s="1"/>
  <c r="J27" i="1"/>
  <c r="F27" i="1"/>
  <c r="K26" i="1"/>
  <c r="L26" i="1" s="1"/>
  <c r="J26" i="1"/>
  <c r="E26" i="1"/>
  <c r="D26" i="1"/>
  <c r="F26" i="1" s="1"/>
  <c r="K25" i="1"/>
  <c r="J25" i="1"/>
  <c r="L25" i="1" s="1"/>
  <c r="F25" i="1"/>
  <c r="E25" i="1"/>
  <c r="D25" i="1"/>
  <c r="L24" i="1"/>
  <c r="F24" i="1"/>
  <c r="L23" i="1"/>
  <c r="F23" i="1"/>
  <c r="L22" i="1"/>
  <c r="F22" i="1"/>
  <c r="L21" i="1"/>
  <c r="F21" i="1"/>
  <c r="L20" i="1"/>
  <c r="F20" i="1"/>
  <c r="L19" i="1"/>
  <c r="F19" i="1"/>
  <c r="L18" i="1"/>
  <c r="F18" i="1"/>
  <c r="E18" i="1"/>
  <c r="D18" i="1"/>
  <c r="L17" i="1"/>
  <c r="F17" i="1"/>
  <c r="E17" i="1"/>
  <c r="D17" i="1"/>
  <c r="K16" i="1"/>
  <c r="L16" i="1" s="1"/>
  <c r="J16" i="1"/>
  <c r="E16" i="1"/>
  <c r="D16" i="1"/>
  <c r="F16" i="1" s="1"/>
  <c r="K15" i="1"/>
  <c r="J15" i="1"/>
  <c r="L15" i="1" s="1"/>
  <c r="F15" i="1"/>
  <c r="E15" i="1"/>
  <c r="D15" i="1"/>
  <c r="L14" i="1"/>
  <c r="F14" i="1"/>
  <c r="L13" i="1"/>
  <c r="F13" i="1"/>
  <c r="L12" i="1"/>
  <c r="F12" i="1"/>
  <c r="L11" i="1"/>
  <c r="F11" i="1"/>
  <c r="L10" i="1"/>
  <c r="F10" i="1"/>
  <c r="E10" i="1"/>
  <c r="D10" i="1"/>
  <c r="L9" i="1"/>
  <c r="F9" i="1"/>
  <c r="E9" i="1"/>
  <c r="D9" i="1"/>
  <c r="L8" i="1"/>
  <c r="F8" i="1"/>
  <c r="E8" i="1"/>
  <c r="D8" i="1"/>
  <c r="L7" i="1"/>
  <c r="F7" i="1"/>
  <c r="D7" i="1"/>
  <c r="L6" i="1"/>
  <c r="F6" i="1"/>
  <c r="L5" i="1"/>
  <c r="F5" i="1"/>
</calcChain>
</file>

<file path=xl/sharedStrings.xml><?xml version="1.0" encoding="utf-8"?>
<sst xmlns="http://schemas.openxmlformats.org/spreadsheetml/2006/main" count="66" uniqueCount="47">
  <si>
    <t>WT</t>
  </si>
  <si>
    <t>Crsh</t>
  </si>
  <si>
    <t>junction</t>
  </si>
  <si>
    <t>non-junction</t>
  </si>
  <si>
    <t>ratio</t>
  </si>
  <si>
    <t>image 1</t>
  </si>
  <si>
    <t>image 2</t>
  </si>
  <si>
    <t>image 3</t>
  </si>
  <si>
    <t>image 4</t>
  </si>
  <si>
    <t>image 5</t>
  </si>
  <si>
    <t>image 6</t>
  </si>
  <si>
    <t>image 7</t>
  </si>
  <si>
    <t>image 8</t>
  </si>
  <si>
    <t>Prism output</t>
  </si>
  <si>
    <t>Parameter</t>
  </si>
  <si>
    <t>Table Analyzed</t>
  </si>
  <si>
    <t>Border enrichment_K562</t>
  </si>
  <si>
    <t>Column A</t>
  </si>
  <si>
    <t>vs</t>
  </si>
  <si>
    <t>Column B</t>
  </si>
  <si>
    <t>Unpaired t test with Welch's correction</t>
  </si>
  <si>
    <t>P value</t>
  </si>
  <si>
    <t>&lt; 0.0001</t>
  </si>
  <si>
    <t>P value summary</t>
  </si>
  <si>
    <t>****</t>
  </si>
  <si>
    <t>Are means signif. different? (P &lt; 0.05)</t>
  </si>
  <si>
    <t>Yes</t>
  </si>
  <si>
    <t>One- or two-tailed P value?</t>
  </si>
  <si>
    <t>Two-tailed</t>
  </si>
  <si>
    <t>Welch-corrected t, df</t>
  </si>
  <si>
    <t>t=4.874 df=38</t>
  </si>
  <si>
    <t>How big is the difference?</t>
  </si>
  <si>
    <t>Mean ± SEM of column A</t>
  </si>
  <si>
    <t>2.897 ± 0.2578 N=30</t>
  </si>
  <si>
    <t>Mean ± SEM of column B</t>
  </si>
  <si>
    <t>1.542 ± 0.1041 N=33</t>
  </si>
  <si>
    <t>Difference between means</t>
  </si>
  <si>
    <t>1.355 ± 0.2780</t>
  </si>
  <si>
    <t>95% confidence interval</t>
  </si>
  <si>
    <t>0.7919 to 1.918</t>
  </si>
  <si>
    <t>R square</t>
  </si>
  <si>
    <t>F test to compare variances</t>
  </si>
  <si>
    <t>F,DFn, Dfd</t>
  </si>
  <si>
    <t>5.573, 29, 32</t>
  </si>
  <si>
    <t>Are variances significantly different?</t>
  </si>
  <si>
    <t>cell pair</t>
  </si>
  <si>
    <t>Border Enrichment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</si>
</sst>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A9B78-FFA1-4FE0-BE37-FE59784AFA16}">
  <dimension ref="A1:P37"/>
  <sheetViews>
    <sheetView tabSelected="1" zoomScaleNormal="100" workbookViewId="0">
      <selection activeCell="A2" sqref="A2"/>
    </sheetView>
  </sheetViews>
  <sheetFormatPr defaultRowHeight="15" x14ac:dyDescent="0.25"/>
  <cols>
    <col min="15" max="15" width="45.85546875" customWidth="1"/>
  </cols>
  <sheetData>
    <row r="1" spans="1:16" x14ac:dyDescent="0.25">
      <c r="A1" t="s">
        <v>46</v>
      </c>
    </row>
    <row r="2" spans="1:16" x14ac:dyDescent="0.25">
      <c r="O2" s="2" t="s">
        <v>13</v>
      </c>
    </row>
    <row r="3" spans="1:16" ht="15.75" x14ac:dyDescent="0.25">
      <c r="B3" s="6" t="s">
        <v>0</v>
      </c>
      <c r="C3" s="2"/>
      <c r="D3" s="2"/>
      <c r="E3" s="2"/>
      <c r="F3" s="2"/>
      <c r="G3" s="2"/>
      <c r="H3" s="6" t="s">
        <v>1</v>
      </c>
      <c r="O3" s="3" t="s">
        <v>14</v>
      </c>
      <c r="P3" s="3"/>
    </row>
    <row r="4" spans="1:16" ht="15.75" x14ac:dyDescent="0.25">
      <c r="C4" s="1" t="s">
        <v>45</v>
      </c>
      <c r="D4" s="1" t="s">
        <v>2</v>
      </c>
      <c r="E4" s="1" t="s">
        <v>3</v>
      </c>
      <c r="F4" s="1" t="s">
        <v>4</v>
      </c>
      <c r="I4" s="1" t="s">
        <v>45</v>
      </c>
      <c r="J4" s="1" t="s">
        <v>2</v>
      </c>
      <c r="K4" s="1" t="s">
        <v>3</v>
      </c>
      <c r="L4" s="1" t="s">
        <v>4</v>
      </c>
      <c r="O4" s="4" t="s">
        <v>15</v>
      </c>
      <c r="P4" s="5" t="s">
        <v>16</v>
      </c>
    </row>
    <row r="5" spans="1:16" ht="15.75" x14ac:dyDescent="0.25">
      <c r="B5" t="s">
        <v>5</v>
      </c>
      <c r="C5">
        <v>1</v>
      </c>
      <c r="D5">
        <v>133.89599999999999</v>
      </c>
      <c r="E5">
        <v>26.103000000000002</v>
      </c>
      <c r="F5">
        <f>D5/E5</f>
        <v>5.1295253419147215</v>
      </c>
      <c r="H5" t="s">
        <v>5</v>
      </c>
      <c r="I5">
        <v>1</v>
      </c>
      <c r="J5">
        <v>155.25</v>
      </c>
      <c r="K5">
        <v>154.19800000000001</v>
      </c>
      <c r="L5">
        <f>J5/K5</f>
        <v>1.0068223971776546</v>
      </c>
      <c r="O5" s="4" t="s">
        <v>17</v>
      </c>
      <c r="P5" s="5" t="s">
        <v>0</v>
      </c>
    </row>
    <row r="6" spans="1:16" ht="15.75" x14ac:dyDescent="0.25">
      <c r="C6">
        <v>2</v>
      </c>
      <c r="D6">
        <v>501.24400000000003</v>
      </c>
      <c r="E6">
        <v>62.631</v>
      </c>
      <c r="F6">
        <f t="shared" ref="F6:F34" si="0">D6/E6</f>
        <v>8.0031294406923088</v>
      </c>
      <c r="I6">
        <v>2</v>
      </c>
      <c r="J6">
        <v>125.857</v>
      </c>
      <c r="K6">
        <v>94.856999999999999</v>
      </c>
      <c r="L6">
        <f t="shared" ref="L6:L37" si="1">J6/K6</f>
        <v>1.3268077210959655</v>
      </c>
      <c r="O6" s="4" t="s">
        <v>18</v>
      </c>
      <c r="P6" s="5" t="s">
        <v>18</v>
      </c>
    </row>
    <row r="7" spans="1:16" ht="15.75" x14ac:dyDescent="0.25">
      <c r="C7">
        <v>3</v>
      </c>
      <c r="D7">
        <f>(330.966+394.86+461.756)/3</f>
        <v>395.86066666666665</v>
      </c>
      <c r="E7">
        <v>109.102</v>
      </c>
      <c r="F7">
        <f t="shared" si="0"/>
        <v>3.6283538951317724</v>
      </c>
      <c r="I7">
        <v>3</v>
      </c>
      <c r="J7">
        <v>132.268</v>
      </c>
      <c r="K7">
        <v>87.323999999999998</v>
      </c>
      <c r="L7">
        <f t="shared" si="1"/>
        <v>1.5146809582703495</v>
      </c>
      <c r="O7" s="4" t="s">
        <v>19</v>
      </c>
      <c r="P7" s="5" t="s">
        <v>1</v>
      </c>
    </row>
    <row r="8" spans="1:16" ht="15.75" x14ac:dyDescent="0.25">
      <c r="C8">
        <v>4</v>
      </c>
      <c r="D8">
        <f>(578.244+284.156+393.829)/3</f>
        <v>418.74299999999999</v>
      </c>
      <c r="E8">
        <f>(220.878+195.708+185.237)/3</f>
        <v>200.60766666666666</v>
      </c>
      <c r="F8">
        <f t="shared" si="0"/>
        <v>2.0873728654438266</v>
      </c>
      <c r="I8">
        <v>4</v>
      </c>
      <c r="J8">
        <v>163.69800000000001</v>
      </c>
      <c r="K8">
        <v>96.516999999999996</v>
      </c>
      <c r="L8">
        <f t="shared" si="1"/>
        <v>1.6960535449713523</v>
      </c>
      <c r="O8" s="4"/>
      <c r="P8" s="5"/>
    </row>
    <row r="9" spans="1:16" ht="15.75" x14ac:dyDescent="0.25">
      <c r="B9" t="s">
        <v>6</v>
      </c>
      <c r="C9">
        <v>5</v>
      </c>
      <c r="D9">
        <f>(345.813+88.092)/2</f>
        <v>216.95249999999999</v>
      </c>
      <c r="E9">
        <f>(55.531+52.424)/2</f>
        <v>53.977499999999999</v>
      </c>
      <c r="F9">
        <f t="shared" si="0"/>
        <v>4.0193136028900929</v>
      </c>
      <c r="I9">
        <v>5</v>
      </c>
      <c r="J9">
        <v>113.72</v>
      </c>
      <c r="K9">
        <v>101.626</v>
      </c>
      <c r="L9">
        <f t="shared" si="1"/>
        <v>1.1190049790407965</v>
      </c>
      <c r="O9" s="4" t="s">
        <v>20</v>
      </c>
      <c r="P9" s="5"/>
    </row>
    <row r="10" spans="1:16" ht="15.75" x14ac:dyDescent="0.25">
      <c r="C10">
        <v>6</v>
      </c>
      <c r="D10">
        <f>(121.915+275.384+231.139)/3</f>
        <v>209.47933333333336</v>
      </c>
      <c r="E10">
        <f>(86.632+85.267+78.414)/3</f>
        <v>83.437666666666658</v>
      </c>
      <c r="F10">
        <f t="shared" si="0"/>
        <v>2.5106087178852081</v>
      </c>
      <c r="H10" t="s">
        <v>6</v>
      </c>
      <c r="I10">
        <v>6</v>
      </c>
      <c r="J10">
        <v>84.442999999999998</v>
      </c>
      <c r="K10">
        <v>72.853999999999999</v>
      </c>
      <c r="L10">
        <f t="shared" si="1"/>
        <v>1.1590715677931205</v>
      </c>
      <c r="O10" s="4" t="s">
        <v>21</v>
      </c>
      <c r="P10" s="5" t="s">
        <v>22</v>
      </c>
    </row>
    <row r="11" spans="1:16" ht="15.75" x14ac:dyDescent="0.25">
      <c r="C11">
        <v>7</v>
      </c>
      <c r="D11">
        <v>422.43799999999999</v>
      </c>
      <c r="E11">
        <v>195.89</v>
      </c>
      <c r="F11">
        <f t="shared" si="0"/>
        <v>2.1565062024605646</v>
      </c>
      <c r="I11">
        <v>7</v>
      </c>
      <c r="J11">
        <v>58.893000000000001</v>
      </c>
      <c r="K11">
        <v>50.113999999999997</v>
      </c>
      <c r="L11">
        <f t="shared" si="1"/>
        <v>1.17518058825877</v>
      </c>
      <c r="O11" s="4" t="s">
        <v>23</v>
      </c>
      <c r="P11" s="5" t="s">
        <v>24</v>
      </c>
    </row>
    <row r="12" spans="1:16" ht="15.75" x14ac:dyDescent="0.25">
      <c r="C12">
        <v>8</v>
      </c>
      <c r="D12">
        <v>346.17</v>
      </c>
      <c r="E12">
        <v>170.65899999999999</v>
      </c>
      <c r="F12">
        <f t="shared" si="0"/>
        <v>2.0284309646722414</v>
      </c>
      <c r="I12">
        <v>8</v>
      </c>
      <c r="J12">
        <v>61.74</v>
      </c>
      <c r="K12">
        <v>58.585999999999999</v>
      </c>
      <c r="L12">
        <f t="shared" si="1"/>
        <v>1.0538353872938928</v>
      </c>
      <c r="O12" s="4" t="s">
        <v>25</v>
      </c>
      <c r="P12" s="5" t="s">
        <v>26</v>
      </c>
    </row>
    <row r="13" spans="1:16" ht="15.75" x14ac:dyDescent="0.25">
      <c r="C13">
        <v>9</v>
      </c>
      <c r="D13">
        <v>168.52199999999999</v>
      </c>
      <c r="E13">
        <v>40.622999999999998</v>
      </c>
      <c r="F13">
        <f t="shared" si="0"/>
        <v>4.1484380769514804</v>
      </c>
      <c r="I13">
        <v>9</v>
      </c>
      <c r="J13">
        <v>76.036000000000001</v>
      </c>
      <c r="K13">
        <v>49.862000000000002</v>
      </c>
      <c r="L13">
        <f t="shared" si="1"/>
        <v>1.5249288034976536</v>
      </c>
      <c r="O13" s="4" t="s">
        <v>27</v>
      </c>
      <c r="P13" s="5" t="s">
        <v>28</v>
      </c>
    </row>
    <row r="14" spans="1:16" ht="15.75" x14ac:dyDescent="0.25">
      <c r="C14">
        <v>10</v>
      </c>
      <c r="D14">
        <v>228.011</v>
      </c>
      <c r="E14">
        <v>134.999</v>
      </c>
      <c r="F14">
        <f t="shared" si="0"/>
        <v>1.6889828813546768</v>
      </c>
      <c r="H14" t="s">
        <v>7</v>
      </c>
      <c r="I14">
        <v>10</v>
      </c>
      <c r="J14">
        <v>231.92699999999999</v>
      </c>
      <c r="K14">
        <v>101.235</v>
      </c>
      <c r="L14">
        <f t="shared" si="1"/>
        <v>2.2909764409542155</v>
      </c>
      <c r="O14" s="4" t="s">
        <v>29</v>
      </c>
      <c r="P14" s="5" t="s">
        <v>30</v>
      </c>
    </row>
    <row r="15" spans="1:16" ht="15.75" x14ac:dyDescent="0.25">
      <c r="C15">
        <v>11</v>
      </c>
      <c r="D15">
        <f>(240.289+187.289+118.515)/3</f>
        <v>182.03099999999998</v>
      </c>
      <c r="E15">
        <f>(90.375+176.479+135.95)/3</f>
        <v>134.268</v>
      </c>
      <c r="F15">
        <f t="shared" si="0"/>
        <v>1.3557288408258108</v>
      </c>
      <c r="I15">
        <v>11</v>
      </c>
      <c r="J15">
        <f>AVERAGE(174.315,229.873)</f>
        <v>202.09399999999999</v>
      </c>
      <c r="K15">
        <f>AVERAGE(94.408,114.558)</f>
        <v>104.483</v>
      </c>
      <c r="L15">
        <f t="shared" si="1"/>
        <v>1.934228534785563</v>
      </c>
      <c r="O15" s="4"/>
      <c r="P15" s="5"/>
    </row>
    <row r="16" spans="1:16" ht="15.75" x14ac:dyDescent="0.25">
      <c r="B16" t="s">
        <v>7</v>
      </c>
      <c r="C16">
        <v>12</v>
      </c>
      <c r="D16">
        <f>(83.671+121.199)/2</f>
        <v>102.435</v>
      </c>
      <c r="E16">
        <f>(15.952+23.904)/2</f>
        <v>19.928000000000001</v>
      </c>
      <c r="F16">
        <f t="shared" si="0"/>
        <v>5.1402549177037331</v>
      </c>
      <c r="I16">
        <v>12</v>
      </c>
      <c r="J16">
        <f>AVERAGE(290.922,275.475)</f>
        <v>283.19850000000002</v>
      </c>
      <c r="K16">
        <f>AVERAGE(231.202,217.025)</f>
        <v>224.11349999999999</v>
      </c>
      <c r="L16">
        <f t="shared" si="1"/>
        <v>1.2636387366222921</v>
      </c>
      <c r="O16" s="4" t="s">
        <v>31</v>
      </c>
      <c r="P16" s="5"/>
    </row>
    <row r="17" spans="2:16" ht="15.75" x14ac:dyDescent="0.25">
      <c r="C17">
        <v>13</v>
      </c>
      <c r="D17">
        <f>(100.975+46.632)/2</f>
        <v>73.8035</v>
      </c>
      <c r="E17">
        <f>(26.055+23.38)/2</f>
        <v>24.717500000000001</v>
      </c>
      <c r="F17">
        <f t="shared" si="0"/>
        <v>2.9858804490745423</v>
      </c>
      <c r="I17">
        <v>13</v>
      </c>
      <c r="J17">
        <v>272.98700000000002</v>
      </c>
      <c r="K17">
        <v>186.19399999999999</v>
      </c>
      <c r="L17">
        <f t="shared" si="1"/>
        <v>1.4661428402633814</v>
      </c>
      <c r="O17" s="4" t="s">
        <v>32</v>
      </c>
      <c r="P17" s="5" t="s">
        <v>33</v>
      </c>
    </row>
    <row r="18" spans="2:16" ht="15.75" x14ac:dyDescent="0.25">
      <c r="C18">
        <v>14</v>
      </c>
      <c r="D18">
        <f>(38.49+79.669)/2</f>
        <v>59.079499999999996</v>
      </c>
      <c r="E18">
        <f>(22.896+17.019)/2</f>
        <v>19.9575</v>
      </c>
      <c r="F18">
        <f t="shared" si="0"/>
        <v>2.9602655643241889</v>
      </c>
      <c r="H18" t="s">
        <v>8</v>
      </c>
      <c r="I18">
        <v>14</v>
      </c>
      <c r="J18">
        <v>544.899</v>
      </c>
      <c r="K18">
        <v>397.90800000000002</v>
      </c>
      <c r="L18">
        <f t="shared" si="1"/>
        <v>1.3694095117464338</v>
      </c>
      <c r="O18" s="4" t="s">
        <v>34</v>
      </c>
      <c r="P18" s="5" t="s">
        <v>35</v>
      </c>
    </row>
    <row r="19" spans="2:16" ht="15.75" x14ac:dyDescent="0.25">
      <c r="B19" t="s">
        <v>8</v>
      </c>
      <c r="C19">
        <v>15</v>
      </c>
      <c r="D19">
        <v>93.298000000000002</v>
      </c>
      <c r="E19">
        <v>35.472000000000001</v>
      </c>
      <c r="F19">
        <f t="shared" si="0"/>
        <v>2.6301871898962563</v>
      </c>
      <c r="I19">
        <v>15</v>
      </c>
      <c r="J19">
        <v>414.74200000000002</v>
      </c>
      <c r="K19">
        <v>310.31799999999998</v>
      </c>
      <c r="L19">
        <f t="shared" si="1"/>
        <v>1.3365064224440737</v>
      </c>
      <c r="O19" s="4" t="s">
        <v>36</v>
      </c>
      <c r="P19" s="5" t="s">
        <v>37</v>
      </c>
    </row>
    <row r="20" spans="2:16" ht="15.75" x14ac:dyDescent="0.25">
      <c r="C20">
        <v>16</v>
      </c>
      <c r="D20">
        <v>60.113999999999997</v>
      </c>
      <c r="E20">
        <v>22.135000000000002</v>
      </c>
      <c r="F20">
        <f t="shared" si="0"/>
        <v>2.7157894736842101</v>
      </c>
      <c r="I20">
        <v>16</v>
      </c>
      <c r="J20">
        <v>187.20400000000001</v>
      </c>
      <c r="K20">
        <v>190.50299999999999</v>
      </c>
      <c r="L20">
        <f t="shared" si="1"/>
        <v>0.98268268741174691</v>
      </c>
      <c r="O20" s="4" t="s">
        <v>38</v>
      </c>
      <c r="P20" s="5" t="s">
        <v>39</v>
      </c>
    </row>
    <row r="21" spans="2:16" ht="15.75" x14ac:dyDescent="0.25">
      <c r="C21">
        <v>17</v>
      </c>
      <c r="D21">
        <v>50.258000000000003</v>
      </c>
      <c r="E21">
        <v>17.175999999999998</v>
      </c>
      <c r="F21">
        <f t="shared" si="0"/>
        <v>2.9260596180717284</v>
      </c>
      <c r="I21">
        <v>17</v>
      </c>
      <c r="J21">
        <v>153.31</v>
      </c>
      <c r="K21">
        <v>107.623</v>
      </c>
      <c r="L21">
        <f t="shared" si="1"/>
        <v>1.4245096308409912</v>
      </c>
      <c r="O21" s="4" t="s">
        <v>40</v>
      </c>
      <c r="P21" s="5">
        <v>0.3846</v>
      </c>
    </row>
    <row r="22" spans="2:16" ht="15.75" x14ac:dyDescent="0.25">
      <c r="C22">
        <v>18</v>
      </c>
      <c r="D22">
        <v>71.284000000000006</v>
      </c>
      <c r="E22">
        <v>23.579000000000001</v>
      </c>
      <c r="F22">
        <f t="shared" si="0"/>
        <v>3.0231986089316765</v>
      </c>
      <c r="I22">
        <v>18</v>
      </c>
      <c r="J22">
        <v>205.983</v>
      </c>
      <c r="K22">
        <v>109.443</v>
      </c>
      <c r="L22">
        <f t="shared" si="1"/>
        <v>1.882103012527069</v>
      </c>
      <c r="O22" s="4"/>
      <c r="P22" s="5"/>
    </row>
    <row r="23" spans="2:16" ht="15.75" x14ac:dyDescent="0.25">
      <c r="B23" t="s">
        <v>9</v>
      </c>
      <c r="C23">
        <v>19</v>
      </c>
      <c r="D23">
        <v>218.62200000000001</v>
      </c>
      <c r="E23">
        <v>50.25</v>
      </c>
      <c r="F23">
        <f t="shared" si="0"/>
        <v>4.3506865671641792</v>
      </c>
      <c r="H23" t="s">
        <v>9</v>
      </c>
      <c r="I23">
        <v>19</v>
      </c>
      <c r="J23">
        <v>239.506</v>
      </c>
      <c r="K23">
        <v>372.90699999999998</v>
      </c>
      <c r="L23">
        <f t="shared" si="1"/>
        <v>0.6422673749755301</v>
      </c>
      <c r="O23" s="4" t="s">
        <v>41</v>
      </c>
      <c r="P23" s="5"/>
    </row>
    <row r="24" spans="2:16" ht="15.75" x14ac:dyDescent="0.25">
      <c r="C24">
        <v>20</v>
      </c>
      <c r="D24">
        <v>92.129000000000005</v>
      </c>
      <c r="E24">
        <v>36.523000000000003</v>
      </c>
      <c r="F24">
        <f t="shared" si="0"/>
        <v>2.5224926758480954</v>
      </c>
      <c r="I24">
        <v>20</v>
      </c>
      <c r="J24">
        <v>190.31299999999999</v>
      </c>
      <c r="K24">
        <v>145.81100000000001</v>
      </c>
      <c r="L24">
        <f t="shared" si="1"/>
        <v>1.305203311135648</v>
      </c>
      <c r="O24" s="4" t="s">
        <v>42</v>
      </c>
      <c r="P24" s="5" t="s">
        <v>43</v>
      </c>
    </row>
    <row r="25" spans="2:16" ht="15.75" x14ac:dyDescent="0.25">
      <c r="C25">
        <v>21</v>
      </c>
      <c r="D25">
        <f>AVERAGE(91.045,64.687,52.87)</f>
        <v>69.534000000000006</v>
      </c>
      <c r="E25">
        <f>AVERAGE(38.404,38.297,33.425)</f>
        <v>36.708666666666666</v>
      </c>
      <c r="F25">
        <f t="shared" si="0"/>
        <v>1.8942120843397565</v>
      </c>
      <c r="H25" t="s">
        <v>10</v>
      </c>
      <c r="I25">
        <v>21</v>
      </c>
      <c r="J25">
        <f>AVERAGE(343.014,340.065)</f>
        <v>341.53949999999998</v>
      </c>
      <c r="K25">
        <f>AVERAGE(185.52,290.716)</f>
        <v>238.11799999999999</v>
      </c>
      <c r="L25">
        <f t="shared" si="1"/>
        <v>1.434328778168807</v>
      </c>
      <c r="O25" s="4" t="s">
        <v>21</v>
      </c>
      <c r="P25" s="5" t="s">
        <v>22</v>
      </c>
    </row>
    <row r="26" spans="2:16" ht="15.75" x14ac:dyDescent="0.25">
      <c r="B26" t="s">
        <v>10</v>
      </c>
      <c r="C26">
        <v>22</v>
      </c>
      <c r="D26">
        <f>AVERAGE(140.244,155.849)</f>
        <v>148.04649999999998</v>
      </c>
      <c r="E26">
        <f>AVERAGE(43.693,45.806)</f>
        <v>44.749499999999998</v>
      </c>
      <c r="F26">
        <f t="shared" si="0"/>
        <v>3.3083386406552027</v>
      </c>
      <c r="I26">
        <v>22</v>
      </c>
      <c r="J26">
        <f>AVERAGE(157.402,270.876)</f>
        <v>214.13899999999998</v>
      </c>
      <c r="K26">
        <f>AVERAGE(85.791,102.734)</f>
        <v>94.262499999999989</v>
      </c>
      <c r="L26">
        <f t="shared" si="1"/>
        <v>2.2717305397162182</v>
      </c>
      <c r="O26" s="4" t="s">
        <v>23</v>
      </c>
      <c r="P26" s="5" t="s">
        <v>24</v>
      </c>
    </row>
    <row r="27" spans="2:16" ht="15.75" x14ac:dyDescent="0.25">
      <c r="C27">
        <v>23</v>
      </c>
      <c r="D27">
        <v>83.564999999999998</v>
      </c>
      <c r="E27">
        <v>50.037999999999997</v>
      </c>
      <c r="F27">
        <f t="shared" si="0"/>
        <v>1.6700307766097766</v>
      </c>
      <c r="I27">
        <v>23</v>
      </c>
      <c r="J27">
        <f>AVERAGE(216.64,87.895)</f>
        <v>152.26749999999998</v>
      </c>
      <c r="K27">
        <f>AVERAGE(128.122,92.608)</f>
        <v>110.36500000000001</v>
      </c>
      <c r="L27">
        <f t="shared" si="1"/>
        <v>1.3796719974629637</v>
      </c>
      <c r="O27" s="4" t="s">
        <v>44</v>
      </c>
      <c r="P27" s="5" t="s">
        <v>26</v>
      </c>
    </row>
    <row r="28" spans="2:16" x14ac:dyDescent="0.25">
      <c r="C28">
        <v>24</v>
      </c>
      <c r="D28">
        <v>62.33</v>
      </c>
      <c r="E28">
        <v>39.46</v>
      </c>
      <c r="F28">
        <f t="shared" si="0"/>
        <v>1.5795742524075012</v>
      </c>
      <c r="I28">
        <v>24</v>
      </c>
      <c r="J28">
        <v>246.44</v>
      </c>
      <c r="K28">
        <v>177.54900000000001</v>
      </c>
      <c r="L28">
        <f t="shared" si="1"/>
        <v>1.3880111969090223</v>
      </c>
    </row>
    <row r="29" spans="2:16" x14ac:dyDescent="0.25">
      <c r="C29">
        <v>25</v>
      </c>
      <c r="D29">
        <f>AVERAGE(48.474,61.153,87.915)</f>
        <v>65.847333333333339</v>
      </c>
      <c r="E29">
        <f>AVERAGE(39.679,37.034,34.901)</f>
        <v>37.204666666666668</v>
      </c>
      <c r="F29">
        <f t="shared" si="0"/>
        <v>1.7698675793359258</v>
      </c>
      <c r="H29" t="s">
        <v>11</v>
      </c>
      <c r="I29">
        <v>25</v>
      </c>
      <c r="J29">
        <f>AVERAGE(422.82,296.979)</f>
        <v>359.89949999999999</v>
      </c>
      <c r="K29">
        <f>AVERAGE(156.454,140.549)</f>
        <v>148.50150000000002</v>
      </c>
      <c r="L29">
        <f t="shared" si="1"/>
        <v>2.4235411763517538</v>
      </c>
    </row>
    <row r="30" spans="2:16" x14ac:dyDescent="0.25">
      <c r="C30">
        <v>26</v>
      </c>
      <c r="D30">
        <v>59.768999999999998</v>
      </c>
      <c r="E30">
        <v>30.611000000000001</v>
      </c>
      <c r="F30">
        <f t="shared" si="0"/>
        <v>1.9525334030250563</v>
      </c>
      <c r="I30">
        <v>26</v>
      </c>
      <c r="J30">
        <v>306.92099999999999</v>
      </c>
      <c r="K30">
        <v>196.702</v>
      </c>
      <c r="L30">
        <f t="shared" si="1"/>
        <v>1.5603349228782626</v>
      </c>
    </row>
    <row r="31" spans="2:16" x14ac:dyDescent="0.25">
      <c r="B31" t="s">
        <v>11</v>
      </c>
      <c r="C31">
        <v>27</v>
      </c>
      <c r="D31">
        <f>AVERAGE(96.492,87.838)</f>
        <v>92.164999999999992</v>
      </c>
      <c r="E31">
        <f>AVERAGE(37.025,32.853)</f>
        <v>34.939</v>
      </c>
      <c r="F31">
        <f t="shared" si="0"/>
        <v>2.6378831678067485</v>
      </c>
      <c r="I31">
        <v>27</v>
      </c>
      <c r="J31">
        <v>346.42200000000003</v>
      </c>
      <c r="K31">
        <v>249.75299999999999</v>
      </c>
      <c r="L31">
        <f t="shared" si="1"/>
        <v>1.3870584137127484</v>
      </c>
    </row>
    <row r="32" spans="2:16" x14ac:dyDescent="0.25">
      <c r="C32">
        <v>28</v>
      </c>
      <c r="D32">
        <v>68.876000000000005</v>
      </c>
      <c r="E32">
        <v>32.402000000000001</v>
      </c>
      <c r="F32">
        <f t="shared" si="0"/>
        <v>2.1256712548608112</v>
      </c>
      <c r="H32" t="s">
        <v>12</v>
      </c>
      <c r="I32">
        <v>28</v>
      </c>
      <c r="J32">
        <v>142.02199999999999</v>
      </c>
      <c r="K32">
        <v>111.49299999999999</v>
      </c>
      <c r="L32">
        <f t="shared" si="1"/>
        <v>1.2738198810687666</v>
      </c>
    </row>
    <row r="33" spans="3:12" x14ac:dyDescent="0.25">
      <c r="C33">
        <v>29</v>
      </c>
      <c r="D33">
        <v>107.26300000000001</v>
      </c>
      <c r="E33">
        <v>39.417999999999999</v>
      </c>
      <c r="F33">
        <f t="shared" si="0"/>
        <v>2.7211679943173173</v>
      </c>
      <c r="I33">
        <v>29</v>
      </c>
      <c r="J33">
        <v>196.71100000000001</v>
      </c>
      <c r="K33">
        <v>117.381</v>
      </c>
      <c r="L33">
        <f t="shared" si="1"/>
        <v>1.6758333972278308</v>
      </c>
    </row>
    <row r="34" spans="3:12" x14ac:dyDescent="0.25">
      <c r="C34">
        <v>30</v>
      </c>
      <c r="D34">
        <v>71.102999999999994</v>
      </c>
      <c r="E34">
        <v>57.459000000000003</v>
      </c>
      <c r="F34">
        <f t="shared" si="0"/>
        <v>1.237456273168694</v>
      </c>
      <c r="I34">
        <v>30</v>
      </c>
      <c r="J34">
        <v>155.34899999999999</v>
      </c>
      <c r="K34">
        <v>99.213999999999999</v>
      </c>
      <c r="L34">
        <f t="shared" si="1"/>
        <v>1.5657971657225793</v>
      </c>
    </row>
    <row r="35" spans="3:12" x14ac:dyDescent="0.25">
      <c r="I35">
        <v>31</v>
      </c>
      <c r="J35">
        <v>151.28399999999999</v>
      </c>
      <c r="K35">
        <v>81.674000000000007</v>
      </c>
      <c r="L35">
        <f t="shared" si="1"/>
        <v>1.8522908147023529</v>
      </c>
    </row>
    <row r="36" spans="3:12" x14ac:dyDescent="0.25">
      <c r="I36">
        <v>32</v>
      </c>
      <c r="J36">
        <v>216.09700000000001</v>
      </c>
      <c r="K36">
        <v>192.941</v>
      </c>
      <c r="L36">
        <f t="shared" si="1"/>
        <v>1.1200159634292348</v>
      </c>
    </row>
    <row r="37" spans="3:12" x14ac:dyDescent="0.25">
      <c r="I37">
        <v>33</v>
      </c>
      <c r="J37">
        <v>311.32799999999997</v>
      </c>
      <c r="K37">
        <v>76.269000000000005</v>
      </c>
      <c r="L37">
        <f t="shared" si="1"/>
        <v>4.0819730165598074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Fig3B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Stahley</dc:creator>
  <cp:lastModifiedBy>Sara</cp:lastModifiedBy>
  <dcterms:created xsi:type="dcterms:W3CDTF">2020-08-20T14:30:57Z</dcterms:created>
  <dcterms:modified xsi:type="dcterms:W3CDTF">2020-12-28T19:39:42Z</dcterms:modified>
</cp:coreProperties>
</file>