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evinyackle/Box/MS_Arrb2_2020/REVISON/TO SUBMIT/"/>
    </mc:Choice>
  </mc:AlternateContent>
  <xr:revisionPtr revIDLastSave="0" documentId="8_{5F5B9F68-51F0-434B-8B20-913D2BC5955A}" xr6:coauthVersionLast="46" xr6:coauthVersionMax="46" xr10:uidLastSave="{00000000-0000-0000-0000-000000000000}"/>
  <bookViews>
    <workbookView xWindow="9480" yWindow="1100" windowWidth="18200" windowHeight="26100" firstSheet="1" activeTab="7" xr2:uid="{86EB1BF3-C27A-CF41-AF62-4C0BA3BE8A31}"/>
  </bookViews>
  <sheets>
    <sheet name="Shapiro-Wilks" sheetId="1" r:id="rId1"/>
    <sheet name="95% CI" sheetId="2" r:id="rId2"/>
    <sheet name="t Test" sheetId="3" r:id="rId3"/>
    <sheet name="MWU" sheetId="4" r:id="rId4"/>
    <sheet name="One-Way ANOVA" sheetId="5" r:id="rId5"/>
    <sheet name="Kruskal-Wallis" sheetId="6" r:id="rId6"/>
    <sheet name="Two-Way ANOVA" sheetId="7" r:id="rId7"/>
    <sheet name="Power Analysis" sheetId="8" r:id="rId8"/>
  </sheets>
  <externalReferences>
    <externalReference r:id="rId9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6" l="1"/>
  <c r="E39" i="6"/>
  <c r="D39" i="6"/>
  <c r="G39" i="6" s="1"/>
  <c r="F37" i="6"/>
  <c r="E37" i="6"/>
  <c r="D37" i="6"/>
  <c r="F36" i="6"/>
  <c r="E36" i="6"/>
  <c r="D36" i="6"/>
  <c r="G43" i="6" s="1"/>
  <c r="F16" i="6"/>
  <c r="E16" i="6"/>
  <c r="D16" i="6"/>
  <c r="G16" i="6" s="1"/>
  <c r="F14" i="6"/>
  <c r="E14" i="6"/>
  <c r="D14" i="6"/>
  <c r="F13" i="6"/>
  <c r="E13" i="6"/>
  <c r="D13" i="6"/>
  <c r="G20" i="6" s="1"/>
  <c r="F44" i="5"/>
  <c r="E44" i="5"/>
  <c r="G44" i="5" s="1"/>
  <c r="E43" i="5"/>
  <c r="I38" i="5"/>
  <c r="H38" i="5"/>
  <c r="G38" i="5"/>
  <c r="F38" i="5"/>
  <c r="E38" i="5"/>
  <c r="D38" i="5"/>
  <c r="I37" i="5"/>
  <c r="H37" i="5"/>
  <c r="G37" i="5"/>
  <c r="F37" i="5"/>
  <c r="E37" i="5"/>
  <c r="D37" i="5"/>
  <c r="F42" i="5" s="1"/>
  <c r="I36" i="5"/>
  <c r="H36" i="5"/>
  <c r="G36" i="5"/>
  <c r="F36" i="5"/>
  <c r="E36" i="5"/>
  <c r="D36" i="5"/>
  <c r="F22" i="5"/>
  <c r="E22" i="5"/>
  <c r="E20" i="5" s="1"/>
  <c r="G20" i="5" s="1"/>
  <c r="E21" i="5"/>
  <c r="I16" i="5"/>
  <c r="H16" i="5"/>
  <c r="G16" i="5"/>
  <c r="F16" i="5"/>
  <c r="E16" i="5"/>
  <c r="D16" i="5"/>
  <c r="I15" i="5"/>
  <c r="H15" i="5"/>
  <c r="G15" i="5"/>
  <c r="F15" i="5"/>
  <c r="E15" i="5"/>
  <c r="D15" i="5"/>
  <c r="F20" i="5" s="1"/>
  <c r="I14" i="5"/>
  <c r="H14" i="5"/>
  <c r="G14" i="5"/>
  <c r="F14" i="5"/>
  <c r="E14" i="5"/>
  <c r="D14" i="5"/>
  <c r="H44" i="1"/>
  <c r="H43" i="1"/>
  <c r="P42" i="1"/>
  <c r="P41" i="1"/>
  <c r="P40" i="1"/>
  <c r="H39" i="1"/>
  <c r="L38" i="1"/>
  <c r="L37" i="1"/>
  <c r="L36" i="1"/>
  <c r="L35" i="1"/>
  <c r="P34" i="1"/>
  <c r="P33" i="1"/>
  <c r="H32" i="1"/>
  <c r="H31" i="1"/>
  <c r="P30" i="1"/>
  <c r="P29" i="1"/>
  <c r="L28" i="1"/>
  <c r="L27" i="1"/>
  <c r="H22" i="1"/>
  <c r="H21" i="1"/>
  <c r="P20" i="1"/>
  <c r="P19" i="1"/>
  <c r="P18" i="1"/>
  <c r="H17" i="1"/>
  <c r="L16" i="1"/>
  <c r="L15" i="1"/>
  <c r="L14" i="1"/>
  <c r="L13" i="1"/>
  <c r="P12" i="1"/>
  <c r="P11" i="1"/>
  <c r="H10" i="1"/>
  <c r="H9" i="1"/>
  <c r="P8" i="1"/>
  <c r="P7" i="1"/>
  <c r="L6" i="1"/>
  <c r="L5" i="1"/>
  <c r="F15" i="6"/>
  <c r="E15" i="6"/>
  <c r="D15" i="6"/>
  <c r="F38" i="6"/>
  <c r="D38" i="6"/>
  <c r="E38" i="6"/>
  <c r="F45" i="1" a="1"/>
  <c r="O45" i="1" a="1"/>
  <c r="G23" i="1" a="1"/>
  <c r="N45" i="1" a="1"/>
  <c r="P23" i="1" a="1"/>
  <c r="L45" i="1" a="1"/>
  <c r="N23" i="1" a="1"/>
  <c r="G45" i="1" a="1"/>
  <c r="P45" i="1" a="1"/>
  <c r="H23" i="1" a="1"/>
  <c r="K45" i="1" a="1"/>
  <c r="L23" i="1" a="1"/>
  <c r="K23" i="1" a="1"/>
  <c r="J23" i="1" a="1"/>
  <c r="F23" i="1" a="1"/>
  <c r="J45" i="1" a="1"/>
  <c r="H45" i="1" a="1"/>
  <c r="O23" i="1" a="1"/>
  <c r="E40" i="6" l="1"/>
  <c r="D40" i="6"/>
  <c r="F40" i="6"/>
  <c r="D17" i="6"/>
  <c r="E17" i="6"/>
  <c r="F17" i="6"/>
  <c r="F43" i="5"/>
  <c r="J42" i="5"/>
  <c r="F21" i="5"/>
  <c r="G21" i="5" s="1"/>
  <c r="G43" i="5"/>
  <c r="E42" i="5"/>
  <c r="G42" i="5" s="1"/>
  <c r="H42" i="5" s="1"/>
  <c r="I42" i="5" s="1"/>
  <c r="G22" i="5"/>
  <c r="O23" i="1"/>
  <c r="H45" i="1"/>
  <c r="J45" i="1"/>
  <c r="F23" i="1"/>
  <c r="J23" i="1"/>
  <c r="K23" i="1"/>
  <c r="L23" i="1"/>
  <c r="K45" i="1"/>
  <c r="H23" i="1"/>
  <c r="P45" i="1"/>
  <c r="G45" i="1"/>
  <c r="N23" i="1"/>
  <c r="L45" i="1"/>
  <c r="P23" i="1"/>
  <c r="N45" i="1"/>
  <c r="G23" i="1"/>
  <c r="O45" i="1"/>
  <c r="F45" i="1"/>
  <c r="G17" i="6" l="1"/>
  <c r="G18" i="6" s="1"/>
  <c r="G40" i="6"/>
  <c r="G41" i="6" s="1"/>
  <c r="K20" i="5"/>
  <c r="J15" i="5"/>
  <c r="J14" i="5"/>
  <c r="J16" i="5"/>
  <c r="L20" i="5"/>
  <c r="H20" i="5"/>
  <c r="I20" i="5" s="1"/>
  <c r="J20" i="5"/>
  <c r="J38" i="5"/>
  <c r="J36" i="5"/>
  <c r="L42" i="5"/>
  <c r="K42" i="5"/>
  <c r="J37" i="5"/>
  <c r="G19" i="6"/>
  <c r="G42" i="6"/>
  <c r="G44" i="6" l="1"/>
  <c r="G48" i="6" s="1"/>
  <c r="G21" i="6"/>
  <c r="G23" i="6" s="1"/>
  <c r="L37" i="5"/>
  <c r="K37" i="5"/>
  <c r="L38" i="5"/>
  <c r="K38" i="5"/>
  <c r="L36" i="5"/>
  <c r="K36" i="5"/>
  <c r="L16" i="5"/>
  <c r="K16" i="5"/>
  <c r="L14" i="5"/>
  <c r="K14" i="5"/>
  <c r="K15" i="5"/>
  <c r="L1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<sst xmlns="http://schemas.openxmlformats.org/spreadsheetml/2006/main" count="581" uniqueCount="145">
  <si>
    <t>Hypercapnia</t>
  </si>
  <si>
    <t>Arrb2-wt</t>
  </si>
  <si>
    <t>Arrb2-het</t>
  </si>
  <si>
    <t>Arrb2-mut</t>
  </si>
  <si>
    <t>Instantaneous Frequency</t>
  </si>
  <si>
    <t>WeanID</t>
  </si>
  <si>
    <t>AnimalID</t>
  </si>
  <si>
    <t>Genotype</t>
  </si>
  <si>
    <t>saline</t>
  </si>
  <si>
    <t>morphine</t>
  </si>
  <si>
    <t>normalized</t>
  </si>
  <si>
    <t>'371'</t>
  </si>
  <si>
    <t>'1'</t>
  </si>
  <si>
    <t>'Arrb2-het'</t>
  </si>
  <si>
    <t>'11'</t>
  </si>
  <si>
    <t>'376'</t>
  </si>
  <si>
    <t>'3'</t>
  </si>
  <si>
    <t>'Arrb2-mut'</t>
  </si>
  <si>
    <t>'10'</t>
  </si>
  <si>
    <t>'377'</t>
  </si>
  <si>
    <t>'Arrb2-wt'</t>
  </si>
  <si>
    <t>'2'</t>
  </si>
  <si>
    <t>'13'</t>
  </si>
  <si>
    <t xml:space="preserve"> </t>
  </si>
  <si>
    <t>'20'</t>
  </si>
  <si>
    <t>'30'</t>
  </si>
  <si>
    <t>'389'</t>
  </si>
  <si>
    <t>'12'</t>
  </si>
  <si>
    <t>'390'</t>
  </si>
  <si>
    <t>shapiro-wilks real stats p-value</t>
  </si>
  <si>
    <t>shapiro-wilks matlab p-value</t>
  </si>
  <si>
    <t>Peak Flow</t>
  </si>
  <si>
    <t>Hypercapnia Frequency</t>
  </si>
  <si>
    <t>Mean Freq</t>
  </si>
  <si>
    <t>SEM</t>
  </si>
  <si>
    <t>Low</t>
  </si>
  <si>
    <t>High</t>
  </si>
  <si>
    <t>MUT saline</t>
  </si>
  <si>
    <t>MUT morph</t>
  </si>
  <si>
    <t>ratio</t>
  </si>
  <si>
    <t>HET saline</t>
  </si>
  <si>
    <t>HET morph</t>
  </si>
  <si>
    <t>WT saline</t>
  </si>
  <si>
    <t>WT morph</t>
  </si>
  <si>
    <t>Hypercapnia PIF</t>
  </si>
  <si>
    <t>SD</t>
  </si>
  <si>
    <t>SE</t>
  </si>
  <si>
    <t>Average</t>
  </si>
  <si>
    <t>Mut</t>
  </si>
  <si>
    <t>WT</t>
  </si>
  <si>
    <t>Het</t>
  </si>
  <si>
    <t>T Test: Two Independent Samples</t>
  </si>
  <si>
    <t>SUMMARY</t>
  </si>
  <si>
    <t>Hyp Mean Diff</t>
  </si>
  <si>
    <t>Groups</t>
  </si>
  <si>
    <t>Count</t>
  </si>
  <si>
    <t>Mean</t>
  </si>
  <si>
    <t>Variance</t>
  </si>
  <si>
    <t>Cohen d</t>
  </si>
  <si>
    <t>Pooled</t>
  </si>
  <si>
    <t>T TEST: Equal Variances</t>
  </si>
  <si>
    <t>Alpha</t>
  </si>
  <si>
    <t>std err</t>
  </si>
  <si>
    <t>t-stat</t>
  </si>
  <si>
    <t>df</t>
  </si>
  <si>
    <t>p-value</t>
  </si>
  <si>
    <t>t-crit</t>
  </si>
  <si>
    <t>lower</t>
  </si>
  <si>
    <t>upper</t>
  </si>
  <si>
    <t>sig</t>
  </si>
  <si>
    <t>effect r</t>
  </si>
  <si>
    <t>One Tail</t>
  </si>
  <si>
    <t>no</t>
  </si>
  <si>
    <t>Two Tail</t>
  </si>
  <si>
    <t>T TEST: Unequal Variances</t>
  </si>
  <si>
    <t>Mann-Whitney Test for Two Independent Samples</t>
  </si>
  <si>
    <t>U-crit</t>
  </si>
  <si>
    <t>alpha</t>
  </si>
  <si>
    <t>count</t>
  </si>
  <si>
    <t>median</t>
  </si>
  <si>
    <t>rank sum</t>
  </si>
  <si>
    <t>U</t>
  </si>
  <si>
    <t>U-crit+</t>
  </si>
  <si>
    <t>one tail</t>
  </si>
  <si>
    <t>two tail</t>
  </si>
  <si>
    <t>mean</t>
  </si>
  <si>
    <t>std dev</t>
  </si>
  <si>
    <t>ties</t>
  </si>
  <si>
    <t>z-score</t>
  </si>
  <si>
    <t>p-norm</t>
  </si>
  <si>
    <t>p-exact</t>
  </si>
  <si>
    <t>p-simul</t>
  </si>
  <si>
    <t>U-stat</t>
  </si>
  <si>
    <t>z-stat</t>
  </si>
  <si>
    <t>Instantaneous Frequency, morphine/saline normalized</t>
  </si>
  <si>
    <t>ANOVA: Single Factor, XReal Stats</t>
  </si>
  <si>
    <t>DESCRIPTION</t>
  </si>
  <si>
    <t>Group</t>
  </si>
  <si>
    <t>Sum</t>
  </si>
  <si>
    <t>SS</t>
  </si>
  <si>
    <t>Std Err</t>
  </si>
  <si>
    <t>Lower</t>
  </si>
  <si>
    <t>Upper</t>
  </si>
  <si>
    <t>ANOVA</t>
  </si>
  <si>
    <t>Sources</t>
  </si>
  <si>
    <t>MS</t>
  </si>
  <si>
    <t>F</t>
  </si>
  <si>
    <t>P value</t>
  </si>
  <si>
    <t>F crit</t>
  </si>
  <si>
    <t>RMSSE</t>
  </si>
  <si>
    <t>Omega Sq</t>
  </si>
  <si>
    <t>Between Groups</t>
  </si>
  <si>
    <t>Within Groups</t>
  </si>
  <si>
    <t>Total</t>
  </si>
  <si>
    <t>Peak Flow, morphine/saline normalized</t>
  </si>
  <si>
    <t>Kruskal-Wallis Test</t>
  </si>
  <si>
    <t>r^2/n</t>
  </si>
  <si>
    <t>H-stat</t>
  </si>
  <si>
    <t>H-ties</t>
  </si>
  <si>
    <t>Hypercapnia Freq</t>
  </si>
  <si>
    <t>Condition</t>
  </si>
  <si>
    <t>genotype</t>
  </si>
  <si>
    <t>Saline</t>
  </si>
  <si>
    <t>HO</t>
  </si>
  <si>
    <t>Descriptive Statistics</t>
  </si>
  <si>
    <t>Two Factor Anova (via Regression)</t>
  </si>
  <si>
    <t>COUNT</t>
  </si>
  <si>
    <t>unbalanced</t>
  </si>
  <si>
    <t>HE</t>
  </si>
  <si>
    <t>W</t>
  </si>
  <si>
    <t>Morphine</t>
  </si>
  <si>
    <t>Rows</t>
  </si>
  <si>
    <t>yes</t>
  </si>
  <si>
    <t>Columns</t>
  </si>
  <si>
    <t>Inter</t>
  </si>
  <si>
    <t>Within</t>
  </si>
  <si>
    <t>MEAN</t>
  </si>
  <si>
    <t>VARIANCE</t>
  </si>
  <si>
    <t>Cohen D</t>
  </si>
  <si>
    <t>Power</t>
  </si>
  <si>
    <t>Hypothetic +/+ mean</t>
  </si>
  <si>
    <t>Percent Change</t>
  </si>
  <si>
    <t>MUT Avg</t>
  </si>
  <si>
    <t>WT Avg</t>
  </si>
  <si>
    <t>Pooled 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</si>
</sst>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 (Body)"/>
    </font>
  </fonts>
  <fills count="7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7979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3" borderId="0" xfId="0" applyFont="1" applyFill="1"/>
    <xf numFmtId="0" fontId="4" fillId="0" borderId="1" xfId="0" applyFont="1" applyBorder="1" applyAlignment="1">
      <alignment horizontal="center"/>
    </xf>
    <xf numFmtId="0" fontId="0" fillId="0" borderId="2" xfId="0" applyBorder="1"/>
    <xf numFmtId="0" fontId="0" fillId="5" borderId="0" xfId="0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4" borderId="13" xfId="0" applyFill="1" applyBorder="1"/>
    <xf numFmtId="0" fontId="0" fillId="0" borderId="14" xfId="0" applyBorder="1" applyAlignment="1">
      <alignment horizontal="right"/>
    </xf>
    <xf numFmtId="0" fontId="5" fillId="6" borderId="0" xfId="0" applyFont="1" applyFill="1"/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6">
    <dxf>
      <fill>
        <patternFill>
          <bgColor rgb="FFFF7575"/>
        </patternFill>
      </fill>
    </dxf>
    <dxf>
      <fill>
        <patternFill>
          <bgColor theme="9" tint="0.39994506668294322"/>
        </patternFill>
      </fill>
    </dxf>
    <dxf>
      <fill>
        <patternFill>
          <bgColor rgb="FFFF7575"/>
        </patternFill>
      </fill>
    </dxf>
    <dxf>
      <fill>
        <patternFill>
          <bgColor theme="9" tint="0.39994506668294322"/>
        </patternFill>
      </fill>
    </dxf>
    <dxf>
      <fill>
        <patternFill>
          <bgColor rgb="FFFF7575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evinyackle/Documents/XRealStats-Mac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Sig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Prime"/>
    </sheetNames>
    <definedNames>
      <definedName name="RANK_SUM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E0222-C463-3743-AAF8-94461409E4B2}">
  <dimension ref="A1:P46"/>
  <sheetViews>
    <sheetView workbookViewId="0">
      <selection sqref="A1:P47"/>
    </sheetView>
  </sheetViews>
  <sheetFormatPr baseColWidth="10" defaultRowHeight="16" x14ac:dyDescent="0.2"/>
  <sheetData>
    <row r="1" spans="1:16" x14ac:dyDescent="0.2">
      <c r="A1" s="1" t="s">
        <v>0</v>
      </c>
    </row>
    <row r="2" spans="1:16" x14ac:dyDescent="0.2">
      <c r="G2" t="s">
        <v>1</v>
      </c>
      <c r="K2" t="s">
        <v>2</v>
      </c>
      <c r="O2" t="s">
        <v>3</v>
      </c>
    </row>
    <row r="3" spans="1:16" x14ac:dyDescent="0.2">
      <c r="B3" s="2" t="s">
        <v>4</v>
      </c>
    </row>
    <row r="4" spans="1:16" x14ac:dyDescent="0.2">
      <c r="B4" t="s">
        <v>5</v>
      </c>
      <c r="C4" t="s">
        <v>6</v>
      </c>
      <c r="D4" t="s">
        <v>7</v>
      </c>
      <c r="F4" t="s">
        <v>8</v>
      </c>
      <c r="G4" t="s">
        <v>9</v>
      </c>
      <c r="H4" t="s">
        <v>10</v>
      </c>
      <c r="J4" t="s">
        <v>8</v>
      </c>
      <c r="K4" t="s">
        <v>9</v>
      </c>
      <c r="L4" t="s">
        <v>10</v>
      </c>
      <c r="N4" t="s">
        <v>8</v>
      </c>
      <c r="O4" t="s">
        <v>9</v>
      </c>
      <c r="P4" t="s">
        <v>10</v>
      </c>
    </row>
    <row r="5" spans="1:16" x14ac:dyDescent="0.2">
      <c r="B5" t="s">
        <v>11</v>
      </c>
      <c r="C5" t="s">
        <v>12</v>
      </c>
      <c r="D5" t="s">
        <v>13</v>
      </c>
      <c r="J5">
        <v>7.4499016753861502</v>
      </c>
      <c r="K5">
        <v>4.77332728590416</v>
      </c>
      <c r="L5">
        <f>K5/J5</f>
        <v>0.6407235281607585</v>
      </c>
    </row>
    <row r="6" spans="1:16" x14ac:dyDescent="0.2">
      <c r="B6" t="s">
        <v>11</v>
      </c>
      <c r="C6" t="s">
        <v>14</v>
      </c>
      <c r="D6" t="s">
        <v>13</v>
      </c>
      <c r="J6">
        <v>7.0734358728986999</v>
      </c>
      <c r="K6">
        <v>5.6075226853027997</v>
      </c>
      <c r="L6">
        <f>K6/J6</f>
        <v>0.79275797307890661</v>
      </c>
    </row>
    <row r="7" spans="1:16" x14ac:dyDescent="0.2">
      <c r="B7" t="s">
        <v>15</v>
      </c>
      <c r="C7" t="s">
        <v>16</v>
      </c>
      <c r="D7" t="s">
        <v>17</v>
      </c>
      <c r="N7">
        <v>8.1013108852006095</v>
      </c>
      <c r="O7">
        <v>5.0522072507081601</v>
      </c>
      <c r="P7">
        <f>O7/N7</f>
        <v>0.62362836364389862</v>
      </c>
    </row>
    <row r="8" spans="1:16" x14ac:dyDescent="0.2">
      <c r="B8" t="s">
        <v>15</v>
      </c>
      <c r="C8" t="s">
        <v>18</v>
      </c>
      <c r="D8" t="s">
        <v>17</v>
      </c>
      <c r="N8">
        <v>7.8002499828892704</v>
      </c>
      <c r="O8">
        <v>5.31616143339446</v>
      </c>
      <c r="P8">
        <f>O8/N8</f>
        <v>0.68153731547784502</v>
      </c>
    </row>
    <row r="9" spans="1:16" x14ac:dyDescent="0.2">
      <c r="B9" t="s">
        <v>19</v>
      </c>
      <c r="C9" t="s">
        <v>12</v>
      </c>
      <c r="D9" t="s">
        <v>20</v>
      </c>
      <c r="F9">
        <v>8.6437828853508591</v>
      </c>
      <c r="G9">
        <v>5.6700329792460096</v>
      </c>
      <c r="H9">
        <f>G9/F9</f>
        <v>0.65596661258756939</v>
      </c>
    </row>
    <row r="10" spans="1:16" x14ac:dyDescent="0.2">
      <c r="B10" t="s">
        <v>19</v>
      </c>
      <c r="C10" t="s">
        <v>21</v>
      </c>
      <c r="D10" t="s">
        <v>20</v>
      </c>
      <c r="F10">
        <v>6.6287039673752099</v>
      </c>
      <c r="G10">
        <v>5.4376228470894699</v>
      </c>
      <c r="H10">
        <f>G10/F10</f>
        <v>0.82031463071092969</v>
      </c>
    </row>
    <row r="11" spans="1:16" x14ac:dyDescent="0.2">
      <c r="B11" t="s">
        <v>11</v>
      </c>
      <c r="C11" t="s">
        <v>16</v>
      </c>
      <c r="D11" t="s">
        <v>17</v>
      </c>
      <c r="N11">
        <v>8.1767328324901403</v>
      </c>
      <c r="O11">
        <v>5.2589294794440198</v>
      </c>
      <c r="P11">
        <f>O11/N11</f>
        <v>0.64315779751880031</v>
      </c>
    </row>
    <row r="12" spans="1:16" x14ac:dyDescent="0.2">
      <c r="A12" s="3"/>
      <c r="B12" t="s">
        <v>11</v>
      </c>
      <c r="C12" t="s">
        <v>22</v>
      </c>
      <c r="D12" t="s">
        <v>17</v>
      </c>
      <c r="F12" t="s">
        <v>23</v>
      </c>
      <c r="N12">
        <v>7.1895435862862502</v>
      </c>
      <c r="O12">
        <v>4.89523624342449</v>
      </c>
      <c r="P12">
        <f>O12/N12</f>
        <v>0.68088275488891192</v>
      </c>
    </row>
    <row r="13" spans="1:16" x14ac:dyDescent="0.2">
      <c r="A13" s="3"/>
      <c r="B13" t="s">
        <v>15</v>
      </c>
      <c r="C13" t="s">
        <v>12</v>
      </c>
      <c r="D13" t="s">
        <v>13</v>
      </c>
      <c r="J13">
        <v>8.0371890202790901</v>
      </c>
      <c r="K13">
        <v>4.3365619754659601</v>
      </c>
      <c r="L13">
        <f>K13/J13</f>
        <v>0.53956202405146048</v>
      </c>
    </row>
    <row r="14" spans="1:16" x14ac:dyDescent="0.2">
      <c r="A14" s="3"/>
      <c r="B14" t="s">
        <v>15</v>
      </c>
      <c r="C14" t="s">
        <v>21</v>
      </c>
      <c r="D14" t="s">
        <v>13</v>
      </c>
      <c r="J14">
        <v>7.2743167069684898</v>
      </c>
      <c r="K14">
        <v>4.4208125689883104</v>
      </c>
      <c r="L14">
        <f>K14/J14</f>
        <v>0.60772891077911928</v>
      </c>
    </row>
    <row r="15" spans="1:16" x14ac:dyDescent="0.2">
      <c r="A15" s="3"/>
      <c r="B15" t="s">
        <v>15</v>
      </c>
      <c r="C15" t="s">
        <v>24</v>
      </c>
      <c r="D15" t="s">
        <v>13</v>
      </c>
      <c r="J15">
        <v>8.0010678151756291</v>
      </c>
      <c r="K15">
        <v>5.05069953728822</v>
      </c>
      <c r="L15">
        <f>K15/J15</f>
        <v>0.63125318444477574</v>
      </c>
    </row>
    <row r="16" spans="1:16" x14ac:dyDescent="0.2">
      <c r="B16" t="s">
        <v>19</v>
      </c>
      <c r="C16" t="s">
        <v>16</v>
      </c>
      <c r="D16" t="s">
        <v>13</v>
      </c>
      <c r="J16">
        <v>8.2301534759357207</v>
      </c>
      <c r="K16">
        <v>4.5505163629309902</v>
      </c>
      <c r="L16">
        <f>K16/J16</f>
        <v>0.5529078377743889</v>
      </c>
    </row>
    <row r="17" spans="1:16" x14ac:dyDescent="0.2">
      <c r="B17" t="s">
        <v>19</v>
      </c>
      <c r="C17" t="s">
        <v>25</v>
      </c>
      <c r="D17" t="s">
        <v>20</v>
      </c>
      <c r="F17">
        <v>7.1976706303636</v>
      </c>
      <c r="G17">
        <v>5.5987077508860796</v>
      </c>
      <c r="H17">
        <f>G17/F17</f>
        <v>0.77784995152011471</v>
      </c>
    </row>
    <row r="18" spans="1:16" x14ac:dyDescent="0.2">
      <c r="B18" t="s">
        <v>26</v>
      </c>
      <c r="C18" t="s">
        <v>21</v>
      </c>
      <c r="D18" t="s">
        <v>17</v>
      </c>
      <c r="N18">
        <v>7.7581098180988199</v>
      </c>
      <c r="O18">
        <v>5.1496043561117704</v>
      </c>
      <c r="P18">
        <f>O18/N18</f>
        <v>0.66377049008745759</v>
      </c>
    </row>
    <row r="19" spans="1:16" x14ac:dyDescent="0.2">
      <c r="B19" t="s">
        <v>26</v>
      </c>
      <c r="C19" t="s">
        <v>27</v>
      </c>
      <c r="D19" t="s">
        <v>17</v>
      </c>
      <c r="N19">
        <v>7.67297715865406</v>
      </c>
      <c r="O19">
        <v>5.0206606501798801</v>
      </c>
      <c r="P19">
        <f>O19/N19</f>
        <v>0.65433019626772471</v>
      </c>
    </row>
    <row r="20" spans="1:16" x14ac:dyDescent="0.2">
      <c r="B20" t="s">
        <v>26</v>
      </c>
      <c r="C20" t="s">
        <v>24</v>
      </c>
      <c r="D20" t="s">
        <v>17</v>
      </c>
      <c r="N20">
        <v>7.1081222957070098</v>
      </c>
      <c r="O20">
        <v>5.7370105037667702</v>
      </c>
      <c r="P20">
        <f>O20/N20</f>
        <v>0.80710633063132153</v>
      </c>
    </row>
    <row r="21" spans="1:16" x14ac:dyDescent="0.2">
      <c r="B21" t="s">
        <v>28</v>
      </c>
      <c r="C21" t="s">
        <v>12</v>
      </c>
      <c r="D21" t="s">
        <v>20</v>
      </c>
      <c r="F21">
        <v>8.5974881571123802</v>
      </c>
      <c r="G21">
        <v>4.6906056151718802</v>
      </c>
      <c r="H21">
        <f>G21/F21</f>
        <v>0.54557860731584928</v>
      </c>
    </row>
    <row r="22" spans="1:16" x14ac:dyDescent="0.2">
      <c r="B22" t="s">
        <v>28</v>
      </c>
      <c r="C22" t="s">
        <v>24</v>
      </c>
      <c r="D22" t="s">
        <v>20</v>
      </c>
      <c r="F22">
        <v>7.7688090457386103</v>
      </c>
      <c r="G22">
        <v>5.4897232816288604</v>
      </c>
      <c r="H22">
        <f>G22/F22</f>
        <v>0.70663640325155286</v>
      </c>
    </row>
    <row r="23" spans="1:16" x14ac:dyDescent="0.2">
      <c r="A23" t="s">
        <v>29</v>
      </c>
      <c r="F23" cm="1">
        <f t="array" ref="F23">[1]!SWTEST(F5:F22,FALSE,FALSE)</f>
        <v>0.45567171140116047</v>
      </c>
      <c r="G23" cm="1">
        <f t="array" ref="G23">[1]!SWTEST(G5:G22,FALSE,FALSE)</f>
        <v>5.2635740153993853E-2</v>
      </c>
      <c r="H23" cm="1">
        <f t="array" ref="H23">[1]!SWTEST(H5:H22,FALSE,FALSE)</f>
        <v>0.82705228601703396</v>
      </c>
      <c r="J23" cm="1">
        <f t="array" ref="J23">[1]!SWTEST(J5:J22,FALSE,FALSE)</f>
        <v>0.41258193152257328</v>
      </c>
      <c r="K23" cm="1">
        <f t="array" ref="K23">[1]!SWTEST(K5:K22,FALSE,FALSE)</f>
        <v>0.41092153149145505</v>
      </c>
      <c r="L23" cm="1">
        <f t="array" ref="L23">[1]!SWTEST(L5:L22,FALSE,FALSE)</f>
        <v>0.28279037491735654</v>
      </c>
      <c r="N23" cm="1">
        <f t="array" ref="N23">[1]!SWTEST(N5:N22,FALSE,FALSE)</f>
        <v>0.42458678646516734</v>
      </c>
      <c r="O23" cm="1">
        <f t="array" ref="O23">[1]!SWTEST(O5:O22,FALSE,FALSE)</f>
        <v>0.41986847607982491</v>
      </c>
      <c r="P23" cm="1">
        <f t="array" ref="P23">[1]!SWTEST(P5:P22,FALSE,FALSE)</f>
        <v>3.2933972483553425E-2</v>
      </c>
    </row>
    <row r="24" spans="1:16" x14ac:dyDescent="0.2">
      <c r="A24" t="s">
        <v>30</v>
      </c>
      <c r="H24">
        <v>0.87321098999782298</v>
      </c>
      <c r="L24">
        <v>0.23473900435158301</v>
      </c>
      <c r="P24">
        <v>1.74124387077936E-2</v>
      </c>
    </row>
    <row r="26" spans="1:16" x14ac:dyDescent="0.2">
      <c r="B26" s="2" t="s">
        <v>31</v>
      </c>
    </row>
    <row r="27" spans="1:16" x14ac:dyDescent="0.2">
      <c r="B27" t="s">
        <v>11</v>
      </c>
      <c r="C27" t="s">
        <v>12</v>
      </c>
      <c r="D27" t="s">
        <v>13</v>
      </c>
      <c r="J27">
        <v>-5.2411463968033702</v>
      </c>
      <c r="K27">
        <v>-3.6030934483941901</v>
      </c>
      <c r="L27">
        <f>K27/J27</f>
        <v>0.68746285175162336</v>
      </c>
    </row>
    <row r="28" spans="1:16" x14ac:dyDescent="0.2">
      <c r="B28" t="s">
        <v>11</v>
      </c>
      <c r="C28" t="s">
        <v>14</v>
      </c>
      <c r="D28" t="s">
        <v>13</v>
      </c>
      <c r="J28">
        <v>-5.36504370979985</v>
      </c>
      <c r="K28">
        <v>-3.6855243903961901</v>
      </c>
      <c r="L28">
        <f>K28/J28</f>
        <v>0.6869514191774746</v>
      </c>
    </row>
    <row r="29" spans="1:16" x14ac:dyDescent="0.2">
      <c r="B29" t="s">
        <v>15</v>
      </c>
      <c r="C29" t="s">
        <v>16</v>
      </c>
      <c r="D29" t="s">
        <v>17</v>
      </c>
      <c r="N29">
        <v>-4.5374976539037304</v>
      </c>
      <c r="O29">
        <v>-3.0424495579080402</v>
      </c>
      <c r="P29">
        <f>O29/N29</f>
        <v>0.6705126459493681</v>
      </c>
    </row>
    <row r="30" spans="1:16" x14ac:dyDescent="0.2">
      <c r="B30" t="s">
        <v>15</v>
      </c>
      <c r="C30" t="s">
        <v>18</v>
      </c>
      <c r="D30" t="s">
        <v>17</v>
      </c>
      <c r="N30">
        <v>-4.5553749132267898</v>
      </c>
      <c r="O30">
        <v>-3.00374126790829</v>
      </c>
      <c r="P30">
        <f>O30/N30</f>
        <v>0.65938398597813686</v>
      </c>
    </row>
    <row r="31" spans="1:16" x14ac:dyDescent="0.2">
      <c r="B31" t="s">
        <v>19</v>
      </c>
      <c r="C31" t="s">
        <v>12</v>
      </c>
      <c r="D31" t="s">
        <v>20</v>
      </c>
      <c r="F31">
        <v>-6.0580204796728703</v>
      </c>
      <c r="G31">
        <v>-4.2200400020286102</v>
      </c>
      <c r="H31">
        <f>G31/F31</f>
        <v>0.69660378603680295</v>
      </c>
    </row>
    <row r="32" spans="1:16" x14ac:dyDescent="0.2">
      <c r="B32" t="s">
        <v>19</v>
      </c>
      <c r="C32" t="s">
        <v>21</v>
      </c>
      <c r="D32" t="s">
        <v>20</v>
      </c>
      <c r="F32">
        <v>-5.1788626636951802</v>
      </c>
      <c r="G32">
        <v>-3.39276288083936</v>
      </c>
      <c r="H32">
        <f>G32/F32</f>
        <v>0.6551173686499312</v>
      </c>
    </row>
    <row r="33" spans="1:16" x14ac:dyDescent="0.2">
      <c r="B33" t="s">
        <v>11</v>
      </c>
      <c r="C33" t="s">
        <v>16</v>
      </c>
      <c r="D33" t="s">
        <v>17</v>
      </c>
      <c r="N33">
        <v>-5.4252531797941197</v>
      </c>
      <c r="O33">
        <v>-3.3502545253821299</v>
      </c>
      <c r="P33">
        <f>O33/N33</f>
        <v>0.61752961831529996</v>
      </c>
    </row>
    <row r="34" spans="1:16" x14ac:dyDescent="0.2">
      <c r="B34" t="s">
        <v>11</v>
      </c>
      <c r="C34" t="s">
        <v>22</v>
      </c>
      <c r="D34" t="s">
        <v>17</v>
      </c>
      <c r="N34">
        <v>-5.2097951771763498</v>
      </c>
      <c r="O34">
        <v>-3.7297108849356699</v>
      </c>
      <c r="P34">
        <f>O34/N34</f>
        <v>0.71590355438064102</v>
      </c>
    </row>
    <row r="35" spans="1:16" x14ac:dyDescent="0.2">
      <c r="B35" t="s">
        <v>15</v>
      </c>
      <c r="C35" t="s">
        <v>12</v>
      </c>
      <c r="D35" t="s">
        <v>13</v>
      </c>
      <c r="J35">
        <v>-5.32516375811612</v>
      </c>
      <c r="K35">
        <v>-4.5131421507754999</v>
      </c>
      <c r="L35">
        <f>K35/J35</f>
        <v>0.84751236877870428</v>
      </c>
    </row>
    <row r="36" spans="1:16" x14ac:dyDescent="0.2">
      <c r="B36" t="s">
        <v>15</v>
      </c>
      <c r="C36" t="s">
        <v>21</v>
      </c>
      <c r="D36" t="s">
        <v>13</v>
      </c>
      <c r="J36">
        <v>-6.0572086991295899</v>
      </c>
      <c r="K36">
        <v>-4.1142988542224499</v>
      </c>
      <c r="L36">
        <f>K36/J36</f>
        <v>0.67924006891386579</v>
      </c>
    </row>
    <row r="37" spans="1:16" x14ac:dyDescent="0.2">
      <c r="B37" t="s">
        <v>15</v>
      </c>
      <c r="C37" t="s">
        <v>24</v>
      </c>
      <c r="D37" t="s">
        <v>13</v>
      </c>
      <c r="J37">
        <v>-5.5416393784974298</v>
      </c>
      <c r="K37">
        <v>-3.4741348861185499</v>
      </c>
      <c r="L37">
        <f>K37/J37</f>
        <v>0.62691464543846465</v>
      </c>
    </row>
    <row r="38" spans="1:16" x14ac:dyDescent="0.2">
      <c r="B38" t="s">
        <v>19</v>
      </c>
      <c r="C38" t="s">
        <v>16</v>
      </c>
      <c r="D38" t="s">
        <v>13</v>
      </c>
      <c r="J38">
        <v>-6.9400823108996699</v>
      </c>
      <c r="K38">
        <v>-3.7526861430923901</v>
      </c>
      <c r="L38">
        <f>K38/J38</f>
        <v>0.54072646043385542</v>
      </c>
    </row>
    <row r="39" spans="1:16" x14ac:dyDescent="0.2">
      <c r="B39" t="s">
        <v>19</v>
      </c>
      <c r="C39" t="s">
        <v>25</v>
      </c>
      <c r="D39" t="s">
        <v>20</v>
      </c>
      <c r="F39">
        <v>-6.2993154807008898</v>
      </c>
      <c r="G39">
        <v>-4.6178472250863702</v>
      </c>
      <c r="H39">
        <f>G39/F39</f>
        <v>0.73307127405096528</v>
      </c>
    </row>
    <row r="40" spans="1:16" x14ac:dyDescent="0.2">
      <c r="B40" t="s">
        <v>26</v>
      </c>
      <c r="C40" t="s">
        <v>21</v>
      </c>
      <c r="D40" t="s">
        <v>17</v>
      </c>
      <c r="N40">
        <v>-6.0931322569936199</v>
      </c>
      <c r="O40">
        <v>-3.86418228487583</v>
      </c>
      <c r="P40">
        <f>O40/N40</f>
        <v>0.63418651063097653</v>
      </c>
    </row>
    <row r="41" spans="1:16" x14ac:dyDescent="0.2">
      <c r="B41" t="s">
        <v>26</v>
      </c>
      <c r="C41" t="s">
        <v>27</v>
      </c>
      <c r="D41" t="s">
        <v>17</v>
      </c>
      <c r="N41">
        <v>-6.2357723030072698</v>
      </c>
      <c r="O41">
        <v>-4.0105999739653404</v>
      </c>
      <c r="P41">
        <f>O41/N41</f>
        <v>0.64316010577088978</v>
      </c>
    </row>
    <row r="42" spans="1:16" x14ac:dyDescent="0.2">
      <c r="B42" t="s">
        <v>26</v>
      </c>
      <c r="C42" t="s">
        <v>24</v>
      </c>
      <c r="D42" t="s">
        <v>17</v>
      </c>
      <c r="N42">
        <v>-5.3215574351807202</v>
      </c>
      <c r="O42">
        <v>-3.7894394723571501</v>
      </c>
      <c r="P42">
        <f>O42/N42</f>
        <v>0.71209218701751376</v>
      </c>
    </row>
    <row r="43" spans="1:16" x14ac:dyDescent="0.2">
      <c r="B43" t="s">
        <v>28</v>
      </c>
      <c r="C43" t="s">
        <v>12</v>
      </c>
      <c r="D43" t="s">
        <v>20</v>
      </c>
      <c r="F43">
        <v>-5.57311493247144</v>
      </c>
      <c r="G43">
        <v>-3.4172976794655399</v>
      </c>
      <c r="H43">
        <f>G43/F43</f>
        <v>0.61317552587240709</v>
      </c>
    </row>
    <row r="44" spans="1:16" x14ac:dyDescent="0.2">
      <c r="B44" t="s">
        <v>28</v>
      </c>
      <c r="C44" t="s">
        <v>24</v>
      </c>
      <c r="D44" t="s">
        <v>20</v>
      </c>
      <c r="F44">
        <v>-5.46440790214894</v>
      </c>
      <c r="G44">
        <v>-3.9936619827103299</v>
      </c>
      <c r="H44">
        <f>G44/F44</f>
        <v>0.73084990253743265</v>
      </c>
    </row>
    <row r="45" spans="1:16" x14ac:dyDescent="0.2">
      <c r="A45" t="s">
        <v>29</v>
      </c>
      <c r="F45" cm="1">
        <f t="array" ref="F45">[1]!SWTEST(F27:F44,FALSE,FALSE)</f>
        <v>0.68031910193022493</v>
      </c>
      <c r="G45" cm="1">
        <f t="array" ref="G45">[1]!SWTEST(G27:G44,FALSE,FALSE)</f>
        <v>0.45335306840744594</v>
      </c>
      <c r="H45" cm="1">
        <f t="array" ref="H45">[1]!SWTEST(H27:H44,FALSE,FALSE)</f>
        <v>0.42905656008461945</v>
      </c>
      <c r="J45" cm="1">
        <f t="array" ref="J45">[1]!SWTEST(J27:J44,FALSE,FALSE)</f>
        <v>7.3107410896657385E-2</v>
      </c>
      <c r="K45" cm="1">
        <f t="array" ref="K45">[1]!SWTEST(K27:K44,FALSE,FALSE)</f>
        <v>0.36690903914310036</v>
      </c>
      <c r="L45" cm="1">
        <f t="array" ref="L45">[1]!SWTEST(L27:L44,FALSE,FALSE)</f>
        <v>0.46257689362652876</v>
      </c>
      <c r="N45" cm="1">
        <f t="array" ref="N45">[1]!SWTEST(N27:N44,FALSE,FALSE)</f>
        <v>0.424133887143193</v>
      </c>
      <c r="O45" cm="1">
        <f t="array" ref="O45">[1]!SWTEST(O27:O44,FALSE,FALSE)</f>
        <v>0.30356534963293341</v>
      </c>
      <c r="P45" cm="1">
        <f t="array" ref="P45">[1]!SWTEST(P27:P44,FALSE,FALSE)</f>
        <v>0.47104424918437249</v>
      </c>
    </row>
    <row r="46" spans="1:16" x14ac:dyDescent="0.2">
      <c r="A46" t="s">
        <v>30</v>
      </c>
      <c r="H46">
        <v>0.44224820024981398</v>
      </c>
      <c r="L46">
        <v>0.48627902062977901</v>
      </c>
      <c r="P46">
        <v>0.48149463699499201</v>
      </c>
    </row>
  </sheetData>
  <conditionalFormatting sqref="A23:P24">
    <cfRule type="containsText" priority="9" stopIfTrue="1" operator="containsText" text=" ">
      <formula>NOT(ISERROR(SEARCH(" ",A23)))</formula>
    </cfRule>
    <cfRule type="containsBlanks" priority="10" stopIfTrue="1">
      <formula>LEN(TRIM(A23))=0</formula>
    </cfRule>
    <cfRule type="cellIs" dxfId="5" priority="11" operator="lessThan">
      <formula>0.05</formula>
    </cfRule>
    <cfRule type="cellIs" dxfId="4" priority="12" operator="greaterThan">
      <formula>0.05</formula>
    </cfRule>
  </conditionalFormatting>
  <conditionalFormatting sqref="A45:P45">
    <cfRule type="containsText" priority="5" stopIfTrue="1" operator="containsText" text=" ">
      <formula>NOT(ISERROR(SEARCH(" ",A45)))</formula>
    </cfRule>
    <cfRule type="containsBlanks" priority="6" stopIfTrue="1">
      <formula>LEN(TRIM(A45))=0</formula>
    </cfRule>
    <cfRule type="cellIs" dxfId="3" priority="7" operator="lessThan">
      <formula>0.05</formula>
    </cfRule>
    <cfRule type="cellIs" dxfId="2" priority="8" operator="greaterThan">
      <formula>0.05</formula>
    </cfRule>
  </conditionalFormatting>
  <conditionalFormatting sqref="A46:P46">
    <cfRule type="containsText" priority="1" stopIfTrue="1" operator="containsText" text=" ">
      <formula>NOT(ISERROR(SEARCH(" ",A46)))</formula>
    </cfRule>
    <cfRule type="containsBlanks" priority="2" stopIfTrue="1">
      <formula>LEN(TRIM(A46))=0</formula>
    </cfRule>
    <cfRule type="cellIs" dxfId="1" priority="3" operator="lessThan">
      <formula>0.05</formula>
    </cfRule>
    <cfRule type="cellIs" dxfId="0" priority="4" operator="greaterThan">
      <formula>0.05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8E48-4650-F542-99E7-57AEE5C3B28A}">
  <dimension ref="A1:E23"/>
  <sheetViews>
    <sheetView workbookViewId="0">
      <selection sqref="A1:E23"/>
    </sheetView>
  </sheetViews>
  <sheetFormatPr baseColWidth="10" defaultRowHeight="16" x14ac:dyDescent="0.2"/>
  <sheetData>
    <row r="1" spans="1:5" x14ac:dyDescent="0.2">
      <c r="A1" s="2" t="s">
        <v>32</v>
      </c>
    </row>
    <row r="2" spans="1:5" x14ac:dyDescent="0.2">
      <c r="A2" s="4" t="s">
        <v>33</v>
      </c>
      <c r="B2" s="4" t="s">
        <v>34</v>
      </c>
      <c r="C2" s="4" t="s">
        <v>35</v>
      </c>
      <c r="D2" s="4" t="s">
        <v>36</v>
      </c>
    </row>
    <row r="3" spans="1:5" x14ac:dyDescent="0.2">
      <c r="A3">
        <v>7.68</v>
      </c>
      <c r="B3">
        <v>0.19</v>
      </c>
      <c r="C3">
        <v>7.3075999999999999</v>
      </c>
      <c r="D3">
        <v>8.0524000000000004</v>
      </c>
      <c r="E3" t="s">
        <v>37</v>
      </c>
    </row>
    <row r="4" spans="1:5" x14ac:dyDescent="0.2">
      <c r="A4">
        <v>5.2</v>
      </c>
      <c r="B4">
        <v>0.1</v>
      </c>
      <c r="C4">
        <v>5.0040000000000004</v>
      </c>
      <c r="D4">
        <v>5.3959999999999999</v>
      </c>
      <c r="E4" t="s">
        <v>38</v>
      </c>
    </row>
    <row r="5" spans="1:5" x14ac:dyDescent="0.2">
      <c r="A5">
        <v>0.68</v>
      </c>
      <c r="B5">
        <v>0.02</v>
      </c>
      <c r="C5">
        <v>0.64080000000000004</v>
      </c>
      <c r="D5">
        <v>0.71920000000000006</v>
      </c>
      <c r="E5" t="s">
        <v>39</v>
      </c>
    </row>
    <row r="6" spans="1:5" x14ac:dyDescent="0.2">
      <c r="A6">
        <v>7.69</v>
      </c>
      <c r="B6">
        <v>0.16</v>
      </c>
      <c r="C6">
        <v>7.3764000000000003</v>
      </c>
      <c r="D6">
        <v>8.0036000000000005</v>
      </c>
      <c r="E6" t="s">
        <v>40</v>
      </c>
    </row>
    <row r="7" spans="1:5" x14ac:dyDescent="0.2">
      <c r="A7">
        <v>4.79</v>
      </c>
      <c r="B7">
        <v>0.19</v>
      </c>
      <c r="C7">
        <v>4.4176000000000002</v>
      </c>
      <c r="D7">
        <v>5.1623999999999999</v>
      </c>
      <c r="E7" t="s">
        <v>41</v>
      </c>
    </row>
    <row r="8" spans="1:5" x14ac:dyDescent="0.2">
      <c r="A8">
        <v>0.63</v>
      </c>
      <c r="B8">
        <v>0.04</v>
      </c>
      <c r="C8">
        <v>0.55159999999999998</v>
      </c>
      <c r="D8">
        <v>0.70840000000000003</v>
      </c>
      <c r="E8" t="s">
        <v>39</v>
      </c>
    </row>
    <row r="9" spans="1:5" x14ac:dyDescent="0.2">
      <c r="A9">
        <v>7.77</v>
      </c>
      <c r="B9">
        <v>0.39</v>
      </c>
      <c r="C9">
        <v>7.0055999999999994</v>
      </c>
      <c r="D9">
        <v>8.5343999999999998</v>
      </c>
      <c r="E9" t="s">
        <v>42</v>
      </c>
    </row>
    <row r="10" spans="1:5" x14ac:dyDescent="0.2">
      <c r="A10">
        <v>5.38</v>
      </c>
      <c r="B10">
        <v>0.18</v>
      </c>
      <c r="C10">
        <v>5.0271999999999997</v>
      </c>
      <c r="D10">
        <v>5.7328000000000001</v>
      </c>
      <c r="E10" t="s">
        <v>43</v>
      </c>
    </row>
    <row r="11" spans="1:5" x14ac:dyDescent="0.2">
      <c r="A11">
        <v>0.7</v>
      </c>
      <c r="B11">
        <v>0.05</v>
      </c>
      <c r="C11">
        <v>0.60199999999999998</v>
      </c>
      <c r="D11">
        <v>0.79799999999999993</v>
      </c>
      <c r="E11" t="s">
        <v>39</v>
      </c>
    </row>
    <row r="13" spans="1:5" x14ac:dyDescent="0.2">
      <c r="A13" s="2" t="s">
        <v>44</v>
      </c>
    </row>
    <row r="14" spans="1:5" x14ac:dyDescent="0.2">
      <c r="A14" s="4" t="s">
        <v>33</v>
      </c>
      <c r="B14" s="4" t="s">
        <v>34</v>
      </c>
      <c r="C14" s="4" t="s">
        <v>35</v>
      </c>
      <c r="D14" s="4" t="s">
        <v>36</v>
      </c>
    </row>
    <row r="15" spans="1:5" x14ac:dyDescent="0.2">
      <c r="A15">
        <v>-5.34</v>
      </c>
      <c r="B15">
        <v>0.27</v>
      </c>
      <c r="C15">
        <v>-5.8692000000000002</v>
      </c>
      <c r="D15">
        <v>-4.8107999999999995</v>
      </c>
      <c r="E15" t="s">
        <v>37</v>
      </c>
    </row>
    <row r="16" spans="1:5" x14ac:dyDescent="0.2">
      <c r="A16">
        <v>-3.54</v>
      </c>
      <c r="B16">
        <v>0.16</v>
      </c>
      <c r="C16">
        <v>-3.8536000000000001</v>
      </c>
      <c r="D16">
        <v>-3.2263999999999999</v>
      </c>
      <c r="E16" t="s">
        <v>38</v>
      </c>
    </row>
    <row r="17" spans="1:5" x14ac:dyDescent="0.2">
      <c r="A17">
        <v>0.66</v>
      </c>
      <c r="B17">
        <v>0.01</v>
      </c>
      <c r="C17">
        <v>0.64040000000000008</v>
      </c>
      <c r="D17">
        <v>0.67959999999999998</v>
      </c>
      <c r="E17" t="s">
        <v>39</v>
      </c>
    </row>
    <row r="18" spans="1:5" x14ac:dyDescent="0.2">
      <c r="A18">
        <v>-5.75</v>
      </c>
      <c r="B18">
        <v>0.25</v>
      </c>
      <c r="C18">
        <v>-6.24</v>
      </c>
      <c r="D18">
        <v>-5.26</v>
      </c>
      <c r="E18" t="s">
        <v>40</v>
      </c>
    </row>
    <row r="19" spans="1:5" x14ac:dyDescent="0.2">
      <c r="A19">
        <v>-3.86</v>
      </c>
      <c r="B19">
        <v>0.15</v>
      </c>
      <c r="C19">
        <v>-4.1539999999999999</v>
      </c>
      <c r="D19">
        <v>-3.5659999999999998</v>
      </c>
      <c r="E19" t="s">
        <v>41</v>
      </c>
    </row>
    <row r="20" spans="1:5" x14ac:dyDescent="0.2">
      <c r="A20">
        <v>0.69</v>
      </c>
      <c r="B20">
        <v>0.04</v>
      </c>
      <c r="C20">
        <v>0.61159999999999992</v>
      </c>
      <c r="D20">
        <v>0.76839999999999997</v>
      </c>
      <c r="E20" t="s">
        <v>39</v>
      </c>
    </row>
    <row r="21" spans="1:5" x14ac:dyDescent="0.2">
      <c r="A21">
        <v>-5.71</v>
      </c>
      <c r="B21">
        <v>0.2</v>
      </c>
      <c r="C21">
        <v>-6.1020000000000003</v>
      </c>
      <c r="D21">
        <v>-5.3179999999999996</v>
      </c>
      <c r="E21" t="s">
        <v>42</v>
      </c>
    </row>
    <row r="22" spans="1:5" x14ac:dyDescent="0.2">
      <c r="A22">
        <v>-3.93</v>
      </c>
      <c r="B22">
        <v>0.24</v>
      </c>
      <c r="C22">
        <v>-4.4004000000000003</v>
      </c>
      <c r="D22">
        <v>-3.4596</v>
      </c>
      <c r="E22" t="s">
        <v>43</v>
      </c>
    </row>
    <row r="23" spans="1:5" x14ac:dyDescent="0.2">
      <c r="A23">
        <v>0.68</v>
      </c>
      <c r="B23">
        <v>0.02</v>
      </c>
      <c r="C23">
        <v>0.64080000000000004</v>
      </c>
      <c r="D23">
        <v>0.71920000000000006</v>
      </c>
      <c r="E23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60531-9031-5E4C-8FDF-6352654F3B31}">
  <dimension ref="A1:J30"/>
  <sheetViews>
    <sheetView workbookViewId="0">
      <selection sqref="A1:J31"/>
    </sheetView>
  </sheetViews>
  <sheetFormatPr baseColWidth="10" defaultRowHeight="16" x14ac:dyDescent="0.2"/>
  <sheetData>
    <row r="1" spans="1:8" x14ac:dyDescent="0.2">
      <c r="A1" s="5" t="s">
        <v>44</v>
      </c>
    </row>
    <row r="3" spans="1:8" x14ac:dyDescent="0.2">
      <c r="A3" t="s">
        <v>1</v>
      </c>
      <c r="B3" t="s">
        <v>2</v>
      </c>
      <c r="C3" t="s">
        <v>3</v>
      </c>
      <c r="F3" t="s">
        <v>45</v>
      </c>
      <c r="G3" t="s">
        <v>46</v>
      </c>
      <c r="H3" t="s">
        <v>47</v>
      </c>
    </row>
    <row r="4" spans="1:8" x14ac:dyDescent="0.2">
      <c r="A4">
        <v>0.69660378603680295</v>
      </c>
      <c r="B4">
        <v>0.68746285175162336</v>
      </c>
      <c r="C4">
        <v>0.6705126459493681</v>
      </c>
      <c r="E4" t="s">
        <v>48</v>
      </c>
      <c r="F4">
        <v>3.7749067865796126E-2</v>
      </c>
      <c r="G4">
        <v>1.4267806542485186E-2</v>
      </c>
      <c r="H4">
        <v>0.66468122972040367</v>
      </c>
    </row>
    <row r="5" spans="1:8" x14ac:dyDescent="0.2">
      <c r="A5">
        <v>0.6551173686499312</v>
      </c>
      <c r="B5">
        <v>0.6869514191774746</v>
      </c>
      <c r="C5">
        <v>0.65938398597813686</v>
      </c>
      <c r="E5" t="s">
        <v>49</v>
      </c>
      <c r="F5">
        <v>5.1469700638901522E-2</v>
      </c>
      <c r="G5">
        <v>2.3017949882029629E-2</v>
      </c>
      <c r="H5">
        <v>0.68576357142950783</v>
      </c>
    </row>
    <row r="6" spans="1:8" x14ac:dyDescent="0.2">
      <c r="A6">
        <v>0.73307127405096528</v>
      </c>
      <c r="B6">
        <v>0.84751236877870428</v>
      </c>
      <c r="C6">
        <v>0.61752961831529996</v>
      </c>
      <c r="E6" t="s">
        <v>50</v>
      </c>
      <c r="F6">
        <v>0.10035864064785753</v>
      </c>
      <c r="G6">
        <v>4.0971243477764992E-2</v>
      </c>
      <c r="H6">
        <v>0.67813463574899802</v>
      </c>
    </row>
    <row r="7" spans="1:8" x14ac:dyDescent="0.2">
      <c r="A7">
        <v>0.61317552587240709</v>
      </c>
      <c r="B7">
        <v>0.67924006891386579</v>
      </c>
      <c r="C7">
        <v>0.71590355438064102</v>
      </c>
    </row>
    <row r="8" spans="1:8" x14ac:dyDescent="0.2">
      <c r="A8">
        <v>0.73084990253743265</v>
      </c>
      <c r="B8">
        <v>0.62691464543846465</v>
      </c>
      <c r="C8">
        <v>0.63418651063097653</v>
      </c>
      <c r="F8">
        <v>4.5133813314380059E-2</v>
      </c>
    </row>
    <row r="9" spans="1:8" x14ac:dyDescent="0.2">
      <c r="B9">
        <v>0.54072646043385542</v>
      </c>
      <c r="C9">
        <v>0.64316010577088978</v>
      </c>
    </row>
    <row r="10" spans="1:8" x14ac:dyDescent="0.2">
      <c r="C10">
        <v>0.71209218701751376</v>
      </c>
    </row>
    <row r="14" spans="1:8" x14ac:dyDescent="0.2">
      <c r="A14" t="s">
        <v>51</v>
      </c>
    </row>
    <row r="16" spans="1:8" x14ac:dyDescent="0.2">
      <c r="A16" t="s">
        <v>52</v>
      </c>
      <c r="D16" t="s">
        <v>53</v>
      </c>
      <c r="E16">
        <v>0</v>
      </c>
    </row>
    <row r="17" spans="1:10" x14ac:dyDescent="0.2">
      <c r="A17" t="s">
        <v>54</v>
      </c>
      <c r="B17" t="s">
        <v>55</v>
      </c>
      <c r="C17" t="s">
        <v>56</v>
      </c>
      <c r="D17" t="s">
        <v>57</v>
      </c>
      <c r="E17" t="s">
        <v>58</v>
      </c>
    </row>
    <row r="18" spans="1:10" x14ac:dyDescent="0.2">
      <c r="A18" t="s">
        <v>1</v>
      </c>
      <c r="B18">
        <v>5</v>
      </c>
      <c r="C18">
        <v>0.68576357142950783</v>
      </c>
      <c r="D18">
        <v>2.6491300838581396E-3</v>
      </c>
    </row>
    <row r="19" spans="1:10" x14ac:dyDescent="0.2">
      <c r="A19" t="s">
        <v>3</v>
      </c>
      <c r="B19">
        <v>7</v>
      </c>
      <c r="C19">
        <v>0.66468122972040367</v>
      </c>
      <c r="D19">
        <v>1.4249921247364815E-3</v>
      </c>
    </row>
    <row r="20" spans="1:10" x14ac:dyDescent="0.2">
      <c r="A20" t="s">
        <v>59</v>
      </c>
      <c r="D20">
        <v>1.9146473083851447E-3</v>
      </c>
      <c r="E20">
        <v>0.48180849774131157</v>
      </c>
    </row>
    <row r="22" spans="1:10" x14ac:dyDescent="0.2">
      <c r="A22" t="s">
        <v>60</v>
      </c>
      <c r="E22" t="s">
        <v>61</v>
      </c>
      <c r="F22">
        <v>0.05</v>
      </c>
    </row>
    <row r="23" spans="1:10" x14ac:dyDescent="0.2">
      <c r="A23" t="s">
        <v>23</v>
      </c>
      <c r="B23" t="s">
        <v>62</v>
      </c>
      <c r="C23" t="s">
        <v>63</v>
      </c>
      <c r="D23" t="s">
        <v>64</v>
      </c>
      <c r="E23" t="s">
        <v>65</v>
      </c>
      <c r="F23" t="s">
        <v>66</v>
      </c>
      <c r="G23" t="s">
        <v>67</v>
      </c>
      <c r="H23" t="s">
        <v>68</v>
      </c>
      <c r="I23" t="s">
        <v>69</v>
      </c>
      <c r="J23" t="s">
        <v>70</v>
      </c>
    </row>
    <row r="24" spans="1:10" x14ac:dyDescent="0.2">
      <c r="A24" t="s">
        <v>71</v>
      </c>
      <c r="B24">
        <v>2.5621290087192126E-2</v>
      </c>
      <c r="C24">
        <v>0.82284465916269611</v>
      </c>
      <c r="D24">
        <v>10</v>
      </c>
      <c r="E24">
        <v>0.2148906196717944</v>
      </c>
      <c r="F24">
        <v>1.812461122811676</v>
      </c>
      <c r="I24" t="s">
        <v>72</v>
      </c>
      <c r="J24">
        <v>0.25182088264083152</v>
      </c>
    </row>
    <row r="25" spans="1:10" x14ac:dyDescent="0.2">
      <c r="A25" t="s">
        <v>73</v>
      </c>
      <c r="B25">
        <v>2.5621290087192126E-2</v>
      </c>
      <c r="C25">
        <v>0.82284465916269611</v>
      </c>
      <c r="D25">
        <v>10</v>
      </c>
      <c r="E25">
        <v>0.42978123934358881</v>
      </c>
      <c r="F25">
        <v>2.2281388519862744</v>
      </c>
      <c r="G25">
        <v>-3.6005450172179411E-2</v>
      </c>
      <c r="H25">
        <v>7.8170133590387741E-2</v>
      </c>
      <c r="I25" t="s">
        <v>72</v>
      </c>
      <c r="J25">
        <v>0.25182088264083152</v>
      </c>
    </row>
    <row r="27" spans="1:10" x14ac:dyDescent="0.2">
      <c r="A27" t="s">
        <v>74</v>
      </c>
      <c r="E27" t="s">
        <v>61</v>
      </c>
      <c r="F27">
        <v>0.05</v>
      </c>
    </row>
    <row r="28" spans="1:10" x14ac:dyDescent="0.2">
      <c r="A28" t="s">
        <v>23</v>
      </c>
      <c r="B28" t="s">
        <v>62</v>
      </c>
      <c r="C28" t="s">
        <v>63</v>
      </c>
      <c r="D28" t="s">
        <v>64</v>
      </c>
      <c r="E28" t="s">
        <v>65</v>
      </c>
      <c r="F28" t="s">
        <v>66</v>
      </c>
      <c r="G28" t="s">
        <v>67</v>
      </c>
      <c r="H28" t="s">
        <v>68</v>
      </c>
      <c r="I28" t="s">
        <v>69</v>
      </c>
      <c r="J28" t="s">
        <v>70</v>
      </c>
    </row>
    <row r="29" spans="1:10" x14ac:dyDescent="0.2">
      <c r="A29" t="s">
        <v>71</v>
      </c>
      <c r="B29">
        <v>2.7081290964527726E-2</v>
      </c>
      <c r="C29">
        <v>0.7784836305152053</v>
      </c>
      <c r="D29">
        <v>6.9775596376542515</v>
      </c>
      <c r="E29">
        <v>0.23093116771654015</v>
      </c>
      <c r="F29">
        <v>1.8954957086376976</v>
      </c>
      <c r="I29" t="s">
        <v>72</v>
      </c>
      <c r="J29">
        <v>0.28269093289279718</v>
      </c>
    </row>
    <row r="30" spans="1:10" x14ac:dyDescent="0.2">
      <c r="A30" t="s">
        <v>73</v>
      </c>
      <c r="B30">
        <v>2.7081290964527726E-2</v>
      </c>
      <c r="C30">
        <v>0.7784836305152053</v>
      </c>
      <c r="D30">
        <v>6.9775596376542515</v>
      </c>
      <c r="E30">
        <v>0.46186233543308031</v>
      </c>
      <c r="F30">
        <v>2.366166757416643</v>
      </c>
      <c r="G30">
        <v>-4.2996508719089027E-2</v>
      </c>
      <c r="H30">
        <v>8.5161192137297365E-2</v>
      </c>
      <c r="I30" t="s">
        <v>72</v>
      </c>
      <c r="J30">
        <v>0.28269093289279718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6B80A-8CDB-5C4E-A6DE-4E96E700D38F}">
  <dimension ref="A1:G36"/>
  <sheetViews>
    <sheetView workbookViewId="0">
      <selection sqref="A1:G37"/>
    </sheetView>
  </sheetViews>
  <sheetFormatPr baseColWidth="10" defaultRowHeight="16" x14ac:dyDescent="0.2"/>
  <sheetData>
    <row r="1" spans="1:7" x14ac:dyDescent="0.2">
      <c r="A1" s="5" t="s">
        <v>32</v>
      </c>
    </row>
    <row r="3" spans="1:7" x14ac:dyDescent="0.2">
      <c r="A3" t="s">
        <v>1</v>
      </c>
      <c r="B3" t="s">
        <v>2</v>
      </c>
      <c r="C3" t="s">
        <v>3</v>
      </c>
    </row>
    <row r="4" spans="1:7" x14ac:dyDescent="0.2">
      <c r="A4">
        <v>0.65596661258756939</v>
      </c>
      <c r="B4">
        <v>0.6407235281607585</v>
      </c>
      <c r="C4">
        <v>0.62362836364389862</v>
      </c>
    </row>
    <row r="5" spans="1:7" x14ac:dyDescent="0.2">
      <c r="A5">
        <v>0.82031463071092969</v>
      </c>
      <c r="B5">
        <v>0.79275797307890661</v>
      </c>
      <c r="C5">
        <v>0.68153731547784502</v>
      </c>
    </row>
    <row r="6" spans="1:7" x14ac:dyDescent="0.2">
      <c r="A6">
        <v>0.77784995152011471</v>
      </c>
      <c r="B6">
        <v>0.53956202405146048</v>
      </c>
      <c r="C6">
        <v>0.64315779751880031</v>
      </c>
    </row>
    <row r="7" spans="1:7" x14ac:dyDescent="0.2">
      <c r="A7">
        <v>0.54557860731584928</v>
      </c>
      <c r="B7">
        <v>0.60772891077911928</v>
      </c>
      <c r="C7">
        <v>0.68088275488891192</v>
      </c>
    </row>
    <row r="8" spans="1:7" x14ac:dyDescent="0.2">
      <c r="A8">
        <v>0.70663640325155286</v>
      </c>
      <c r="B8">
        <v>0.63125318444477574</v>
      </c>
      <c r="C8">
        <v>0.66377049008745759</v>
      </c>
    </row>
    <row r="9" spans="1:7" x14ac:dyDescent="0.2">
      <c r="B9">
        <v>0.5529078377743889</v>
      </c>
      <c r="C9">
        <v>0.65433019626772471</v>
      </c>
    </row>
    <row r="10" spans="1:7" x14ac:dyDescent="0.2">
      <c r="C10">
        <v>0.80710633063132153</v>
      </c>
    </row>
    <row r="12" spans="1:7" x14ac:dyDescent="0.2">
      <c r="A12" t="s">
        <v>75</v>
      </c>
    </row>
    <row r="13" spans="1:7" x14ac:dyDescent="0.2">
      <c r="F13" t="s">
        <v>76</v>
      </c>
      <c r="G13">
        <v>5</v>
      </c>
    </row>
    <row r="14" spans="1:7" x14ac:dyDescent="0.2">
      <c r="B14" t="s">
        <v>1</v>
      </c>
      <c r="C14" t="s">
        <v>3</v>
      </c>
      <c r="F14" t="s">
        <v>77</v>
      </c>
      <c r="G14">
        <v>4.2357062026854887E-2</v>
      </c>
    </row>
    <row r="15" spans="1:7" x14ac:dyDescent="0.2">
      <c r="A15" t="s">
        <v>78</v>
      </c>
      <c r="B15">
        <v>5</v>
      </c>
      <c r="C15">
        <v>7</v>
      </c>
      <c r="F15" t="s">
        <v>67</v>
      </c>
      <c r="G15">
        <v>-0.1181918827716083</v>
      </c>
    </row>
    <row r="16" spans="1:7" x14ac:dyDescent="0.2">
      <c r="A16" t="s">
        <v>79</v>
      </c>
      <c r="B16">
        <v>0.70663640325155286</v>
      </c>
      <c r="C16">
        <v>0.66377049008745759</v>
      </c>
      <c r="F16" t="s">
        <v>68</v>
      </c>
      <c r="G16">
        <v>0.15422158787621609</v>
      </c>
    </row>
    <row r="17" spans="1:7" x14ac:dyDescent="0.2">
      <c r="A17" t="s">
        <v>80</v>
      </c>
      <c r="B17">
        <v>37</v>
      </c>
      <c r="C17">
        <v>41</v>
      </c>
      <c r="F17" t="s">
        <v>79</v>
      </c>
      <c r="G17">
        <v>2.5753648362640935E-2</v>
      </c>
    </row>
    <row r="18" spans="1:7" x14ac:dyDescent="0.2">
      <c r="A18" t="s">
        <v>81</v>
      </c>
      <c r="B18">
        <v>13</v>
      </c>
      <c r="C18">
        <v>22</v>
      </c>
      <c r="F18" t="s">
        <v>82</v>
      </c>
      <c r="G18">
        <v>6</v>
      </c>
    </row>
    <row r="19" spans="1:7" x14ac:dyDescent="0.2">
      <c r="F19" t="s">
        <v>77</v>
      </c>
      <c r="G19">
        <v>6.1818506400467009E-2</v>
      </c>
    </row>
    <row r="20" spans="1:7" x14ac:dyDescent="0.2">
      <c r="B20" t="s">
        <v>83</v>
      </c>
      <c r="C20" t="s">
        <v>84</v>
      </c>
      <c r="F20" t="s">
        <v>67</v>
      </c>
      <c r="G20">
        <v>-0.10875158895187542</v>
      </c>
    </row>
    <row r="21" spans="1:7" x14ac:dyDescent="0.2">
      <c r="A21" t="s">
        <v>81</v>
      </c>
      <c r="B21">
        <v>13</v>
      </c>
      <c r="F21" t="s">
        <v>68</v>
      </c>
      <c r="G21">
        <v>0.13943187582201777</v>
      </c>
    </row>
    <row r="22" spans="1:7" x14ac:dyDescent="0.2">
      <c r="A22" t="s">
        <v>85</v>
      </c>
      <c r="B22">
        <v>17.5</v>
      </c>
    </row>
    <row r="23" spans="1:7" x14ac:dyDescent="0.2">
      <c r="A23" t="s">
        <v>86</v>
      </c>
      <c r="B23">
        <v>6.1576510673037221</v>
      </c>
      <c r="C23" t="s">
        <v>87</v>
      </c>
    </row>
    <row r="24" spans="1:7" x14ac:dyDescent="0.2">
      <c r="A24" t="s">
        <v>88</v>
      </c>
      <c r="B24">
        <v>0.73079814864703507</v>
      </c>
    </row>
    <row r="25" spans="1:7" x14ac:dyDescent="0.2">
      <c r="A25" t="s">
        <v>70</v>
      </c>
      <c r="B25">
        <v>0.21096325392232293</v>
      </c>
    </row>
    <row r="26" spans="1:7" x14ac:dyDescent="0.2">
      <c r="A26" t="s">
        <v>89</v>
      </c>
      <c r="B26">
        <v>0.2324512272736774</v>
      </c>
      <c r="C26">
        <v>0.46490245454735479</v>
      </c>
    </row>
    <row r="27" spans="1:7" x14ac:dyDescent="0.2">
      <c r="A27" t="s">
        <v>90</v>
      </c>
      <c r="B27">
        <v>0.26515151515151514</v>
      </c>
      <c r="C27">
        <v>0.53030303030303028</v>
      </c>
    </row>
    <row r="28" spans="1:7" x14ac:dyDescent="0.2">
      <c r="A28" t="s">
        <v>91</v>
      </c>
      <c r="B28">
        <v>0.26989999999999997</v>
      </c>
      <c r="C28">
        <v>0.53699999999999992</v>
      </c>
    </row>
    <row r="31" spans="1:7" x14ac:dyDescent="0.2">
      <c r="C31" t="s">
        <v>92</v>
      </c>
      <c r="D31">
        <v>13</v>
      </c>
    </row>
    <row r="32" spans="1:7" x14ac:dyDescent="0.2">
      <c r="C32" t="s">
        <v>93</v>
      </c>
      <c r="D32">
        <v>0.64959835435292013</v>
      </c>
    </row>
    <row r="33" spans="3:4" x14ac:dyDescent="0.2">
      <c r="C33" t="s">
        <v>70</v>
      </c>
      <c r="D33">
        <v>0.18752289237539818</v>
      </c>
    </row>
    <row r="34" spans="3:4" x14ac:dyDescent="0.2">
      <c r="C34" t="s">
        <v>89</v>
      </c>
      <c r="D34">
        <v>0.51595169635854843</v>
      </c>
    </row>
    <row r="35" spans="3:4" x14ac:dyDescent="0.2">
      <c r="C35" t="s">
        <v>90</v>
      </c>
      <c r="D35">
        <v>0.53030303030303028</v>
      </c>
    </row>
    <row r="36" spans="3:4" x14ac:dyDescent="0.2">
      <c r="C36" t="s">
        <v>91</v>
      </c>
      <c r="D36">
        <v>0.52429999999999999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B9145-864D-974C-9FFE-1345B391A2F6}">
  <dimension ref="A1:L44"/>
  <sheetViews>
    <sheetView workbookViewId="0">
      <selection sqref="A1:M45"/>
    </sheetView>
  </sheetViews>
  <sheetFormatPr baseColWidth="10" defaultRowHeight="16" x14ac:dyDescent="0.2"/>
  <sheetData>
    <row r="1" spans="1:12" x14ac:dyDescent="0.2">
      <c r="B1" s="1" t="s">
        <v>0</v>
      </c>
    </row>
    <row r="2" spans="1:12" x14ac:dyDescent="0.2">
      <c r="C2" s="6" t="s">
        <v>94</v>
      </c>
    </row>
    <row r="4" spans="1:12" x14ac:dyDescent="0.2">
      <c r="D4" t="s">
        <v>1</v>
      </c>
      <c r="E4" t="s">
        <v>2</v>
      </c>
      <c r="F4" t="s">
        <v>3</v>
      </c>
    </row>
    <row r="5" spans="1:12" x14ac:dyDescent="0.2">
      <c r="D5">
        <v>0.65596661258756939</v>
      </c>
      <c r="E5">
        <v>0.6407235281607585</v>
      </c>
      <c r="F5">
        <v>0.62362836364389862</v>
      </c>
    </row>
    <row r="6" spans="1:12" x14ac:dyDescent="0.2">
      <c r="D6">
        <v>0.82031463071092969</v>
      </c>
      <c r="E6">
        <v>0.79275797307890661</v>
      </c>
      <c r="F6">
        <v>0.68153731547784502</v>
      </c>
    </row>
    <row r="7" spans="1:12" x14ac:dyDescent="0.2">
      <c r="D7">
        <v>0.77784995152011471</v>
      </c>
      <c r="E7">
        <v>0.53956202405146048</v>
      </c>
      <c r="F7">
        <v>0.64315779751880031</v>
      </c>
    </row>
    <row r="8" spans="1:12" x14ac:dyDescent="0.2">
      <c r="D8">
        <v>0.54557860731584928</v>
      </c>
      <c r="E8">
        <v>0.60772891077911928</v>
      </c>
      <c r="F8">
        <v>0.68088275488891192</v>
      </c>
    </row>
    <row r="9" spans="1:12" x14ac:dyDescent="0.2">
      <c r="D9">
        <v>0.70663640325155286</v>
      </c>
      <c r="E9">
        <v>0.63125318444477574</v>
      </c>
      <c r="F9">
        <v>0.66377049008745759</v>
      </c>
    </row>
    <row r="10" spans="1:12" x14ac:dyDescent="0.2">
      <c r="E10">
        <v>0.5529078377743889</v>
      </c>
      <c r="F10">
        <v>0.65433019626772471</v>
      </c>
    </row>
    <row r="11" spans="1:12" x14ac:dyDescent="0.2">
      <c r="F11">
        <v>0.80710633063132153</v>
      </c>
    </row>
    <row r="12" spans="1:12" ht="17" thickBot="1" x14ac:dyDescent="0.25">
      <c r="A12" t="s">
        <v>95</v>
      </c>
      <c r="D12" t="s">
        <v>96</v>
      </c>
      <c r="I12" t="s">
        <v>61</v>
      </c>
      <c r="J12">
        <v>0.05</v>
      </c>
    </row>
    <row r="13" spans="1:12" ht="17" thickTop="1" x14ac:dyDescent="0.2">
      <c r="D13" s="7" t="s">
        <v>97</v>
      </c>
      <c r="E13" s="7" t="s">
        <v>55</v>
      </c>
      <c r="F13" s="7" t="s">
        <v>98</v>
      </c>
      <c r="G13" s="7" t="s">
        <v>56</v>
      </c>
      <c r="H13" s="7" t="s">
        <v>57</v>
      </c>
      <c r="I13" s="7" t="s">
        <v>99</v>
      </c>
      <c r="J13" s="7" t="s">
        <v>100</v>
      </c>
      <c r="K13" s="7" t="s">
        <v>101</v>
      </c>
      <c r="L13" s="7" t="s">
        <v>102</v>
      </c>
    </row>
    <row r="14" spans="1:12" x14ac:dyDescent="0.2">
      <c r="D14" t="str">
        <f>D4</f>
        <v>Arrb2-wt</v>
      </c>
      <c r="E14">
        <f>COUNT(D5:D11)</f>
        <v>5</v>
      </c>
      <c r="F14">
        <f>SUM(D5:D11)</f>
        <v>3.5063462053860155</v>
      </c>
      <c r="G14">
        <f>AVERAGE(D5:D11)</f>
        <v>0.70126924107720312</v>
      </c>
      <c r="H14">
        <f>_xlfn.VAR.S(D5:D11)</f>
        <v>1.1589279505968775E-2</v>
      </c>
      <c r="I14">
        <f>DEVSQ(D5:D11)</f>
        <v>4.6357118023874405E-2</v>
      </c>
      <c r="J14">
        <f>SQRT(G21/E14)</f>
        <v>3.8149947213579248E-2</v>
      </c>
      <c r="K14">
        <f>G14-J14*_xlfn.T.INV.2T(J12,F21)</f>
        <v>0.61995455342569028</v>
      </c>
      <c r="L14">
        <f>G14+J14*_xlfn.T.INV.2T(J12,F21)</f>
        <v>0.78258392872871596</v>
      </c>
    </row>
    <row r="15" spans="1:12" x14ac:dyDescent="0.2">
      <c r="D15" t="str">
        <f>E4</f>
        <v>Arrb2-het</v>
      </c>
      <c r="E15">
        <f>COUNT(E5:E11)</f>
        <v>6</v>
      </c>
      <c r="F15">
        <f>SUM(E5:E11)</f>
        <v>3.7649334582894092</v>
      </c>
      <c r="G15">
        <f>AVERAGE(E5:E11)</f>
        <v>0.62748890971490157</v>
      </c>
      <c r="H15">
        <f>_xlfn.VAR.S(E5:E11)</f>
        <v>8.2374238534150372E-3</v>
      </c>
      <c r="I15">
        <f>DEVSQ(E5:E11)</f>
        <v>4.1187119267074794E-2</v>
      </c>
      <c r="J15">
        <f>SQRT(G21/E15)</f>
        <v>3.4825977760847851E-2</v>
      </c>
      <c r="K15">
        <f>G15-J15*_xlfn.T.INV.2T(J12,F21)</f>
        <v>0.55325909524286765</v>
      </c>
      <c r="L15">
        <f>G15+J15*_xlfn.T.INV.2T(J12,F21)</f>
        <v>0.70171872418693548</v>
      </c>
    </row>
    <row r="16" spans="1:12" x14ac:dyDescent="0.2">
      <c r="D16" t="str">
        <f>F4</f>
        <v>Arrb2-mut</v>
      </c>
      <c r="E16">
        <f>COUNT(F5:F11)</f>
        <v>7</v>
      </c>
      <c r="F16">
        <f>SUM(F5:F11)</f>
        <v>4.7544132485159594</v>
      </c>
      <c r="G16">
        <f>AVERAGE(F5:F11)</f>
        <v>0.67920189264513708</v>
      </c>
      <c r="H16">
        <f>_xlfn.VAR.S(F5:F11)</f>
        <v>3.6020246898278395E-3</v>
      </c>
      <c r="I16">
        <f>DEVSQ(F5:F11)</f>
        <v>2.1612148138967037E-2</v>
      </c>
      <c r="J16">
        <f>SQRT(G21/E16)</f>
        <v>3.2242590205224818E-2</v>
      </c>
      <c r="K16">
        <f>G16-J16*_xlfn.T.INV.2T(J12,F21)</f>
        <v>0.61047843840454064</v>
      </c>
      <c r="L16">
        <f>G16+J16*_xlfn.T.INV.2T(J12,F21)</f>
        <v>0.74792534688573353</v>
      </c>
    </row>
    <row r="17" spans="3:12" x14ac:dyDescent="0.2">
      <c r="D17" s="8"/>
      <c r="E17" s="8"/>
      <c r="F17" s="8"/>
      <c r="G17" s="8"/>
      <c r="H17" s="8"/>
      <c r="I17" s="8"/>
      <c r="J17" s="8"/>
      <c r="K17" s="8"/>
      <c r="L17" s="8"/>
    </row>
    <row r="18" spans="3:12" ht="17" thickBot="1" x14ac:dyDescent="0.25">
      <c r="D18" t="s">
        <v>103</v>
      </c>
    </row>
    <row r="19" spans="3:12" ht="17" thickTop="1" x14ac:dyDescent="0.2">
      <c r="D19" s="7" t="s">
        <v>104</v>
      </c>
      <c r="E19" s="7" t="s">
        <v>99</v>
      </c>
      <c r="F19" s="7" t="s">
        <v>64</v>
      </c>
      <c r="G19" s="7" t="s">
        <v>105</v>
      </c>
      <c r="H19" s="7" t="s">
        <v>106</v>
      </c>
      <c r="I19" s="7" t="s">
        <v>107</v>
      </c>
      <c r="J19" s="7" t="s">
        <v>108</v>
      </c>
      <c r="K19" s="7" t="s">
        <v>109</v>
      </c>
      <c r="L19" s="7" t="s">
        <v>110</v>
      </c>
    </row>
    <row r="20" spans="3:12" x14ac:dyDescent="0.2">
      <c r="D20" t="s">
        <v>111</v>
      </c>
      <c r="E20">
        <f>E22-E21</f>
        <v>1.625932019808371E-2</v>
      </c>
      <c r="F20">
        <f>COUNTA(D14:D16)-1</f>
        <v>2</v>
      </c>
      <c r="G20">
        <f>E20/F20</f>
        <v>8.1296600990418549E-3</v>
      </c>
      <c r="H20">
        <f>G20/G21</f>
        <v>1.1171577457914492</v>
      </c>
      <c r="I20" s="9">
        <f>_xlfn.F.DIST.RT(H20,F20,F21)</f>
        <v>0.35296297500879131</v>
      </c>
      <c r="J20">
        <f>_xlfn.F.INV.RT(J12,F20,F21)</f>
        <v>3.6823203436732408</v>
      </c>
      <c r="K20">
        <f>SQRT(DEVSQ(G14:G16)/(G21*F20))</f>
        <v>0.44392975074880131</v>
      </c>
      <c r="L20">
        <f>(E22-F22*G21)/(E22+G21)</f>
        <v>1.2850248844880383E-2</v>
      </c>
    </row>
    <row r="21" spans="3:12" x14ac:dyDescent="0.2">
      <c r="D21" t="s">
        <v>112</v>
      </c>
      <c r="E21">
        <f>SUM(I14:I16)</f>
        <v>0.10915638542991624</v>
      </c>
      <c r="F21">
        <f>F22-F20</f>
        <v>15</v>
      </c>
      <c r="G21">
        <f>E21/F21</f>
        <v>7.277092361994416E-3</v>
      </c>
    </row>
    <row r="22" spans="3:12" x14ac:dyDescent="0.2">
      <c r="D22" s="10" t="s">
        <v>113</v>
      </c>
      <c r="E22" s="10">
        <f>DEVSQ(D5:F11)</f>
        <v>0.12541570562799995</v>
      </c>
      <c r="F22" s="10">
        <f>COUNT(D5:F11)-1</f>
        <v>17</v>
      </c>
      <c r="G22" s="10">
        <f>E22/F22</f>
        <v>7.3773944487058795E-3</v>
      </c>
      <c r="H22" s="10"/>
      <c r="I22" s="10"/>
      <c r="J22" s="10"/>
      <c r="K22" s="10"/>
      <c r="L22" s="10"/>
    </row>
    <row r="24" spans="3:12" x14ac:dyDescent="0.2">
      <c r="C24" s="6" t="s">
        <v>114</v>
      </c>
    </row>
    <row r="26" spans="3:12" x14ac:dyDescent="0.2">
      <c r="D26" t="s">
        <v>1</v>
      </c>
      <c r="E26" t="s">
        <v>2</v>
      </c>
      <c r="F26" t="s">
        <v>3</v>
      </c>
    </row>
    <row r="27" spans="3:12" x14ac:dyDescent="0.2">
      <c r="D27">
        <v>0.69660378603680295</v>
      </c>
      <c r="E27">
        <v>0.68746285175162336</v>
      </c>
      <c r="F27">
        <v>0.6705126459493681</v>
      </c>
    </row>
    <row r="28" spans="3:12" x14ac:dyDescent="0.2">
      <c r="D28">
        <v>0.6551173686499312</v>
      </c>
      <c r="E28">
        <v>0.6869514191774746</v>
      </c>
      <c r="F28">
        <v>0.65938398597813686</v>
      </c>
    </row>
    <row r="29" spans="3:12" x14ac:dyDescent="0.2">
      <c r="D29">
        <v>0.73307127405096528</v>
      </c>
      <c r="E29">
        <v>0.84751236877870428</v>
      </c>
      <c r="F29">
        <v>0.61752961831529996</v>
      </c>
    </row>
    <row r="30" spans="3:12" x14ac:dyDescent="0.2">
      <c r="D30">
        <v>0.61317552587240709</v>
      </c>
      <c r="E30">
        <v>0.67924006891386579</v>
      </c>
      <c r="F30">
        <v>0.71590355438064102</v>
      </c>
    </row>
    <row r="31" spans="3:12" x14ac:dyDescent="0.2">
      <c r="D31">
        <v>0.73084990253743265</v>
      </c>
      <c r="E31">
        <v>0.62691464543846465</v>
      </c>
      <c r="F31">
        <v>0.63418651063097653</v>
      </c>
    </row>
    <row r="32" spans="3:12" x14ac:dyDescent="0.2">
      <c r="E32">
        <v>0.54072646043385542</v>
      </c>
      <c r="F32">
        <v>0.64316010577088978</v>
      </c>
    </row>
    <row r="33" spans="1:12" x14ac:dyDescent="0.2">
      <c r="F33">
        <v>0.71209218701751376</v>
      </c>
    </row>
    <row r="34" spans="1:12" ht="17" thickBot="1" x14ac:dyDescent="0.25">
      <c r="A34" t="s">
        <v>95</v>
      </c>
      <c r="D34" t="s">
        <v>96</v>
      </c>
      <c r="I34" t="s">
        <v>61</v>
      </c>
      <c r="J34">
        <v>0.05</v>
      </c>
    </row>
    <row r="35" spans="1:12" ht="17" thickTop="1" x14ac:dyDescent="0.2">
      <c r="D35" s="7" t="s">
        <v>97</v>
      </c>
      <c r="E35" s="7" t="s">
        <v>55</v>
      </c>
      <c r="F35" s="7" t="s">
        <v>98</v>
      </c>
      <c r="G35" s="7" t="s">
        <v>56</v>
      </c>
      <c r="H35" s="7" t="s">
        <v>57</v>
      </c>
      <c r="I35" s="7" t="s">
        <v>99</v>
      </c>
      <c r="J35" s="7" t="s">
        <v>100</v>
      </c>
      <c r="K35" s="7" t="s">
        <v>101</v>
      </c>
      <c r="L35" s="7" t="s">
        <v>102</v>
      </c>
    </row>
    <row r="36" spans="1:12" x14ac:dyDescent="0.2">
      <c r="D36" t="str">
        <f>D26</f>
        <v>Arrb2-wt</v>
      </c>
      <c r="E36">
        <f>COUNT(D27:D33)</f>
        <v>5</v>
      </c>
      <c r="F36">
        <f>SUM(D27:D33)</f>
        <v>3.4288178571475392</v>
      </c>
      <c r="G36">
        <f>AVERAGE(D27:D33)</f>
        <v>0.68576357142950783</v>
      </c>
      <c r="H36">
        <f>_xlfn.VAR.S(D27:D33)</f>
        <v>2.6491300838581396E-3</v>
      </c>
      <c r="I36">
        <f>DEVSQ(D27:D33)</f>
        <v>1.0596520335432558E-2</v>
      </c>
      <c r="J36">
        <f>SQRT(G43/E36)</f>
        <v>3.0442460883286088E-2</v>
      </c>
      <c r="K36">
        <f>G36-J36*_xlfn.T.INV.2T(J34,F43)</f>
        <v>0.62087700201410656</v>
      </c>
      <c r="L36">
        <f>G36+J36*_xlfn.T.INV.2T(J34,F43)</f>
        <v>0.75065014084490911</v>
      </c>
    </row>
    <row r="37" spans="1:12" x14ac:dyDescent="0.2">
      <c r="D37" t="str">
        <f>E26</f>
        <v>Arrb2-het</v>
      </c>
      <c r="E37">
        <f>COUNT(E27:E33)</f>
        <v>6</v>
      </c>
      <c r="F37">
        <f>SUM(E27:E33)</f>
        <v>4.0688078144939883</v>
      </c>
      <c r="G37">
        <f>AVERAGE(E27:E33)</f>
        <v>0.67813463574899802</v>
      </c>
      <c r="H37">
        <f>_xlfn.VAR.S(E27:E33)</f>
        <v>1.0071856752685803E-2</v>
      </c>
      <c r="I37">
        <f>DEVSQ(E27:E33)</f>
        <v>5.0359283763428839E-2</v>
      </c>
      <c r="J37">
        <f>SQRT(G43/E37)</f>
        <v>2.779003755290739E-2</v>
      </c>
      <c r="K37">
        <f>G37-J37*_xlfn.T.INV.2T(J34,F43)</f>
        <v>0.61890157283576452</v>
      </c>
      <c r="L37">
        <f>G37+J37*_xlfn.T.INV.2T(J34,F43)</f>
        <v>0.73736769866223151</v>
      </c>
    </row>
    <row r="38" spans="1:12" x14ac:dyDescent="0.2">
      <c r="D38" t="str">
        <f>F26</f>
        <v>Arrb2-mut</v>
      </c>
      <c r="E38">
        <f>COUNT(F27:F33)</f>
        <v>7</v>
      </c>
      <c r="F38">
        <f>SUM(F27:F33)</f>
        <v>4.6527686080428259</v>
      </c>
      <c r="G38">
        <f>AVERAGE(F27:F33)</f>
        <v>0.66468122972040367</v>
      </c>
      <c r="H38">
        <f>_xlfn.VAR.S(F27:F33)</f>
        <v>1.4249921247364815E-3</v>
      </c>
      <c r="I38">
        <f>DEVSQ(F27:F33)</f>
        <v>8.5499527484188889E-3</v>
      </c>
      <c r="J38">
        <f>SQRT(G43/E38)</f>
        <v>2.5728575339915672E-2</v>
      </c>
      <c r="K38">
        <f>G38-J38*_xlfn.T.INV.2T(J34,F43)</f>
        <v>0.60984206950424003</v>
      </c>
      <c r="L38">
        <f>G38+J38*_xlfn.T.INV.2T(J34,F43)</f>
        <v>0.71952038993656731</v>
      </c>
    </row>
    <row r="39" spans="1:12" x14ac:dyDescent="0.2">
      <c r="D39" s="8"/>
      <c r="E39" s="8"/>
      <c r="F39" s="8"/>
      <c r="G39" s="8"/>
      <c r="H39" s="8"/>
      <c r="I39" s="8"/>
      <c r="J39" s="8"/>
      <c r="K39" s="8"/>
      <c r="L39" s="8"/>
    </row>
    <row r="40" spans="1:12" ht="17" thickBot="1" x14ac:dyDescent="0.25">
      <c r="D40" t="s">
        <v>103</v>
      </c>
    </row>
    <row r="41" spans="1:12" ht="17" thickTop="1" x14ac:dyDescent="0.2">
      <c r="D41" s="7" t="s">
        <v>104</v>
      </c>
      <c r="E41" s="7" t="s">
        <v>99</v>
      </c>
      <c r="F41" s="7" t="s">
        <v>64</v>
      </c>
      <c r="G41" s="7" t="s">
        <v>105</v>
      </c>
      <c r="H41" s="7" t="s">
        <v>106</v>
      </c>
      <c r="I41" s="7" t="s">
        <v>107</v>
      </c>
      <c r="J41" s="7" t="s">
        <v>108</v>
      </c>
      <c r="K41" s="7" t="s">
        <v>109</v>
      </c>
      <c r="L41" s="7" t="s">
        <v>110</v>
      </c>
    </row>
    <row r="42" spans="1:12" x14ac:dyDescent="0.2">
      <c r="D42" t="s">
        <v>111</v>
      </c>
      <c r="E42">
        <f>E44-E43</f>
        <v>1.3835585013749901E-3</v>
      </c>
      <c r="F42">
        <f>COUNTA(D36:D38)-1</f>
        <v>2</v>
      </c>
      <c r="G42">
        <f>E42/F42</f>
        <v>6.9177925068749507E-4</v>
      </c>
      <c r="H42">
        <f>G42/G43</f>
        <v>0.14929250800206864</v>
      </c>
      <c r="I42" s="9">
        <f>_xlfn.F.DIST.RT(H42,F42,F43)</f>
        <v>0.86258114526125751</v>
      </c>
      <c r="J42">
        <f>_xlfn.F.INV.RT(J34,F42,F43)</f>
        <v>3.6823203436732408</v>
      </c>
      <c r="K42">
        <f>SQRT(DEVSQ(G36:G38)/(G43*F42))</f>
        <v>0.1568121385411968</v>
      </c>
      <c r="L42">
        <f>(E44-F44*G43)/(E44+G43)</f>
        <v>-0.10439034936622919</v>
      </c>
    </row>
    <row r="43" spans="1:12" x14ac:dyDescent="0.2">
      <c r="D43" t="s">
        <v>112</v>
      </c>
      <c r="E43">
        <f>SUM(I36:I38)</f>
        <v>6.9505756847280276E-2</v>
      </c>
      <c r="F43">
        <f>F44-F42</f>
        <v>15</v>
      </c>
      <c r="G43">
        <f>E43/F43</f>
        <v>4.633717123152018E-3</v>
      </c>
    </row>
    <row r="44" spans="1:12" x14ac:dyDescent="0.2">
      <c r="D44" s="10" t="s">
        <v>113</v>
      </c>
      <c r="E44" s="10">
        <f>DEVSQ(D27:F33)</f>
        <v>7.0889315348655266E-2</v>
      </c>
      <c r="F44" s="10">
        <f>COUNT(D27:F33)-1</f>
        <v>17</v>
      </c>
      <c r="G44" s="10">
        <f>E44/F44</f>
        <v>4.169959726391486E-3</v>
      </c>
      <c r="H44" s="10"/>
      <c r="I44" s="10"/>
      <c r="J44" s="10"/>
      <c r="K44" s="10"/>
      <c r="L44" s="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D7CBE-B58C-494B-ABA2-074CBA5F6286}">
  <dimension ref="A1:G48"/>
  <sheetViews>
    <sheetView workbookViewId="0">
      <selection sqref="A1:H49"/>
    </sheetView>
  </sheetViews>
  <sheetFormatPr baseColWidth="10" defaultRowHeight="16" x14ac:dyDescent="0.2"/>
  <sheetData>
    <row r="1" spans="1:7" x14ac:dyDescent="0.2">
      <c r="B1" s="1" t="s">
        <v>0</v>
      </c>
    </row>
    <row r="2" spans="1:7" x14ac:dyDescent="0.2">
      <c r="C2" s="2" t="s">
        <v>94</v>
      </c>
    </row>
    <row r="4" spans="1:7" x14ac:dyDescent="0.2">
      <c r="D4" t="s">
        <v>1</v>
      </c>
      <c r="E4" t="s">
        <v>2</v>
      </c>
      <c r="F4" t="s">
        <v>3</v>
      </c>
    </row>
    <row r="5" spans="1:7" x14ac:dyDescent="0.2">
      <c r="D5">
        <v>0.65596661258756939</v>
      </c>
      <c r="E5">
        <v>0.6407235281607585</v>
      </c>
      <c r="F5">
        <v>0.62362836364389862</v>
      </c>
    </row>
    <row r="6" spans="1:7" x14ac:dyDescent="0.2">
      <c r="D6">
        <v>0.82031463071092969</v>
      </c>
      <c r="E6">
        <v>0.79275797307890661</v>
      </c>
      <c r="F6">
        <v>0.68153731547784502</v>
      </c>
    </row>
    <row r="7" spans="1:7" x14ac:dyDescent="0.2">
      <c r="D7">
        <v>0.77784995152011471</v>
      </c>
      <c r="E7">
        <v>0.53956202405146048</v>
      </c>
      <c r="F7">
        <v>0.64315779751880031</v>
      </c>
    </row>
    <row r="8" spans="1:7" x14ac:dyDescent="0.2">
      <c r="D8">
        <v>0.54557860731584928</v>
      </c>
      <c r="E8">
        <v>0.60772891077911928</v>
      </c>
      <c r="F8">
        <v>0.68088275488891192</v>
      </c>
    </row>
    <row r="9" spans="1:7" x14ac:dyDescent="0.2">
      <c r="D9">
        <v>0.70663640325155286</v>
      </c>
      <c r="E9">
        <v>0.63125318444477574</v>
      </c>
      <c r="F9">
        <v>0.66377049008745759</v>
      </c>
    </row>
    <row r="10" spans="1:7" x14ac:dyDescent="0.2">
      <c r="E10">
        <v>0.5529078377743889</v>
      </c>
      <c r="F10">
        <v>0.65433019626772471</v>
      </c>
    </row>
    <row r="11" spans="1:7" x14ac:dyDescent="0.2">
      <c r="F11">
        <v>0.80710633063132153</v>
      </c>
    </row>
    <row r="13" spans="1:7" x14ac:dyDescent="0.2">
      <c r="A13" t="s">
        <v>115</v>
      </c>
      <c r="D13" t="str">
        <f>D4</f>
        <v>Arrb2-wt</v>
      </c>
      <c r="E13" t="str">
        <f>E4</f>
        <v>Arrb2-het</v>
      </c>
      <c r="F13" t="str">
        <f>F4</f>
        <v>Arrb2-mut</v>
      </c>
    </row>
    <row r="14" spans="1:7" x14ac:dyDescent="0.2">
      <c r="C14" t="s">
        <v>79</v>
      </c>
      <c r="D14" s="11">
        <f>MEDIAN(D5:D11)</f>
        <v>0.70663640325155286</v>
      </c>
      <c r="E14" s="12">
        <f>MEDIAN(E5:E11)</f>
        <v>0.61949104761194751</v>
      </c>
      <c r="F14" s="13">
        <f>MEDIAN(F5:F11)</f>
        <v>0.66377049008745759</v>
      </c>
    </row>
    <row r="15" spans="1:7" x14ac:dyDescent="0.2">
      <c r="C15" t="s">
        <v>80</v>
      </c>
      <c r="D15" s="14">
        <f>[1]!RANK_SUM(D5:F11, 1,1)</f>
        <v>59</v>
      </c>
      <c r="E15">
        <f>[1]!RANK_SUM(D5:F11, 2,1)</f>
        <v>37</v>
      </c>
      <c r="F15" s="15">
        <f>[1]!RANK_SUM(D5:F11, 3,1)</f>
        <v>75</v>
      </c>
    </row>
    <row r="16" spans="1:7" x14ac:dyDescent="0.2">
      <c r="C16" t="s">
        <v>78</v>
      </c>
      <c r="D16" s="14">
        <f>COUNT(D5:D11)</f>
        <v>5</v>
      </c>
      <c r="E16">
        <f>COUNT(E5:E11)</f>
        <v>6</v>
      </c>
      <c r="F16" s="15">
        <f>COUNT(F5:F11)</f>
        <v>7</v>
      </c>
      <c r="G16" s="16">
        <f>SUM(D16:F16)</f>
        <v>18</v>
      </c>
    </row>
    <row r="17" spans="3:7" x14ac:dyDescent="0.2">
      <c r="C17" t="s">
        <v>116</v>
      </c>
      <c r="D17" s="17">
        <f>D15^2/D16</f>
        <v>696.2</v>
      </c>
      <c r="E17" s="18">
        <f t="shared" ref="E17:F17" si="0">E15^2/E16</f>
        <v>228.16666666666666</v>
      </c>
      <c r="F17" s="19">
        <f t="shared" si="0"/>
        <v>803.57142857142856</v>
      </c>
      <c r="G17" s="20">
        <f>SUM(D17:F17)</f>
        <v>1727.9380952380952</v>
      </c>
    </row>
    <row r="18" spans="3:7" x14ac:dyDescent="0.2">
      <c r="C18" t="s">
        <v>117</v>
      </c>
      <c r="G18" s="20">
        <f>12*G17/(G16*(G16+1))-3*(G16+1)</f>
        <v>3.6294068504594819</v>
      </c>
    </row>
    <row r="19" spans="3:7" x14ac:dyDescent="0.2">
      <c r="C19" t="s">
        <v>118</v>
      </c>
      <c r="G19" s="20">
        <f>G18/(1-[1]!TiesCorrection(D5:F11)/(18*(18^2-1)))</f>
        <v>3.6294068504594819</v>
      </c>
    </row>
    <row r="20" spans="3:7" x14ac:dyDescent="0.2">
      <c r="C20" t="s">
        <v>64</v>
      </c>
      <c r="G20" s="20">
        <f>COUNTA(D13:F13)-1</f>
        <v>2</v>
      </c>
    </row>
    <row r="21" spans="3:7" x14ac:dyDescent="0.2">
      <c r="C21" t="s">
        <v>65</v>
      </c>
      <c r="G21" s="21">
        <f>_xlfn.CHISQ.DIST.RT(G19,G20)</f>
        <v>0.16288620916750918</v>
      </c>
    </row>
    <row r="22" spans="3:7" x14ac:dyDescent="0.2">
      <c r="C22" t="s">
        <v>77</v>
      </c>
      <c r="G22" s="20">
        <v>0.05</v>
      </c>
    </row>
    <row r="23" spans="3:7" x14ac:dyDescent="0.2">
      <c r="C23" t="s">
        <v>69</v>
      </c>
      <c r="G23" s="22" t="str">
        <f>IF(G21&lt;G22,"yes","no")</f>
        <v>no</v>
      </c>
    </row>
    <row r="25" spans="3:7" x14ac:dyDescent="0.2">
      <c r="C25" s="2" t="s">
        <v>114</v>
      </c>
    </row>
    <row r="27" spans="3:7" x14ac:dyDescent="0.2">
      <c r="D27" t="s">
        <v>1</v>
      </c>
      <c r="E27" t="s">
        <v>2</v>
      </c>
      <c r="F27" t="s">
        <v>3</v>
      </c>
    </row>
    <row r="28" spans="3:7" x14ac:dyDescent="0.2">
      <c r="D28">
        <v>0.69660378603680295</v>
      </c>
      <c r="E28">
        <v>0.68746285175162336</v>
      </c>
      <c r="F28">
        <v>0.6705126459493681</v>
      </c>
    </row>
    <row r="29" spans="3:7" x14ac:dyDescent="0.2">
      <c r="D29">
        <v>0.6551173686499312</v>
      </c>
      <c r="E29">
        <v>0.6869514191774746</v>
      </c>
      <c r="F29">
        <v>0.65938398597813686</v>
      </c>
    </row>
    <row r="30" spans="3:7" x14ac:dyDescent="0.2">
      <c r="D30">
        <v>0.73307127405096528</v>
      </c>
      <c r="E30">
        <v>0.84751236877870428</v>
      </c>
      <c r="F30">
        <v>0.61752961831529996</v>
      </c>
    </row>
    <row r="31" spans="3:7" x14ac:dyDescent="0.2">
      <c r="D31">
        <v>0.61317552587240709</v>
      </c>
      <c r="E31">
        <v>0.67924006891386579</v>
      </c>
      <c r="F31">
        <v>0.71590355438064102</v>
      </c>
    </row>
    <row r="32" spans="3:7" x14ac:dyDescent="0.2">
      <c r="D32">
        <v>0.73084990253743265</v>
      </c>
      <c r="E32">
        <v>0.62691464543846465</v>
      </c>
      <c r="F32">
        <v>0.63418651063097653</v>
      </c>
    </row>
    <row r="33" spans="1:7" x14ac:dyDescent="0.2">
      <c r="E33">
        <v>0.54072646043385542</v>
      </c>
      <c r="F33">
        <v>0.64316010577088978</v>
      </c>
    </row>
    <row r="34" spans="1:7" x14ac:dyDescent="0.2">
      <c r="F34">
        <v>0.71209218701751376</v>
      </c>
    </row>
    <row r="36" spans="1:7" x14ac:dyDescent="0.2">
      <c r="A36" t="s">
        <v>115</v>
      </c>
      <c r="D36" t="str">
        <f>D27</f>
        <v>Arrb2-wt</v>
      </c>
      <c r="E36" t="str">
        <f>E27</f>
        <v>Arrb2-het</v>
      </c>
      <c r="F36" t="str">
        <f>F27</f>
        <v>Arrb2-mut</v>
      </c>
    </row>
    <row r="37" spans="1:7" x14ac:dyDescent="0.2">
      <c r="C37" t="s">
        <v>79</v>
      </c>
      <c r="D37" s="11">
        <f>MEDIAN(D28:D34)</f>
        <v>0.69660378603680295</v>
      </c>
      <c r="E37" s="12">
        <f>MEDIAN(E28:E34)</f>
        <v>0.68309574404567019</v>
      </c>
      <c r="F37" s="13">
        <f>MEDIAN(F28:F34)</f>
        <v>0.65938398597813686</v>
      </c>
    </row>
    <row r="38" spans="1:7" x14ac:dyDescent="0.2">
      <c r="C38" t="s">
        <v>80</v>
      </c>
      <c r="D38" s="14">
        <f>[1]!RANK_SUM(D28:F34, 1,1)</f>
        <v>55</v>
      </c>
      <c r="E38">
        <f>[1]!RANK_SUM(D28:F34, 2,1)</f>
        <v>56</v>
      </c>
      <c r="F38" s="15">
        <f>[1]!RANK_SUM(D28:F34, 3,1)</f>
        <v>60</v>
      </c>
    </row>
    <row r="39" spans="1:7" x14ac:dyDescent="0.2">
      <c r="C39" t="s">
        <v>78</v>
      </c>
      <c r="D39" s="14">
        <f>COUNT(D28:D34)</f>
        <v>5</v>
      </c>
      <c r="E39">
        <f>COUNT(E28:E34)</f>
        <v>6</v>
      </c>
      <c r="F39" s="15">
        <f>COUNT(F28:F34)</f>
        <v>7</v>
      </c>
      <c r="G39" s="16">
        <f>SUM(D39:F39)</f>
        <v>18</v>
      </c>
    </row>
    <row r="40" spans="1:7" x14ac:dyDescent="0.2">
      <c r="C40" t="s">
        <v>116</v>
      </c>
      <c r="D40" s="17">
        <f>D38^2/D39</f>
        <v>605</v>
      </c>
      <c r="E40" s="18">
        <f t="shared" ref="E40:F40" si="1">E38^2/E39</f>
        <v>522.66666666666663</v>
      </c>
      <c r="F40" s="19">
        <f t="shared" si="1"/>
        <v>514.28571428571433</v>
      </c>
      <c r="G40" s="20">
        <f>SUM(D40:F40)</f>
        <v>1641.9523809523807</v>
      </c>
    </row>
    <row r="41" spans="1:7" x14ac:dyDescent="0.2">
      <c r="C41" t="s">
        <v>117</v>
      </c>
      <c r="G41" s="20">
        <f>12*G40/(G39*(G39+1))-3*(G39+1)</f>
        <v>0.61236424394318334</v>
      </c>
    </row>
    <row r="42" spans="1:7" x14ac:dyDescent="0.2">
      <c r="C42" t="s">
        <v>118</v>
      </c>
      <c r="G42" s="20">
        <f>G41/(1-[1]!TiesCorrection(D28:F34)/(18*(18^2-1)))</f>
        <v>0.61236424394318334</v>
      </c>
    </row>
    <row r="43" spans="1:7" x14ac:dyDescent="0.2">
      <c r="C43" t="s">
        <v>64</v>
      </c>
      <c r="G43" s="20">
        <f>COUNTA(D36:F36)-1</f>
        <v>2</v>
      </c>
    </row>
    <row r="44" spans="1:7" x14ac:dyDescent="0.2">
      <c r="C44" t="s">
        <v>65</v>
      </c>
      <c r="G44" s="21">
        <f>_xlfn.CHISQ.DIST.RT(G42,G43)</f>
        <v>0.73625251948475734</v>
      </c>
    </row>
    <row r="45" spans="1:7" x14ac:dyDescent="0.2">
      <c r="C45" t="s">
        <v>77</v>
      </c>
      <c r="G45" s="20">
        <v>0.05</v>
      </c>
    </row>
    <row r="46" spans="1:7" x14ac:dyDescent="0.2">
      <c r="G46" s="20"/>
    </row>
    <row r="47" spans="1:7" x14ac:dyDescent="0.2">
      <c r="G47" s="20"/>
    </row>
    <row r="48" spans="1:7" x14ac:dyDescent="0.2">
      <c r="C48" t="s">
        <v>69</v>
      </c>
      <c r="G48" s="22" t="str">
        <f>IF(G44&lt;G45,"yes","no")</f>
        <v>no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F58F0-DC00-8146-A284-16E4DC8AFA3D}">
  <dimension ref="A1:Q79"/>
  <sheetViews>
    <sheetView workbookViewId="0">
      <selection sqref="A1:Q79"/>
    </sheetView>
  </sheetViews>
  <sheetFormatPr baseColWidth="10" defaultRowHeight="16" x14ac:dyDescent="0.2"/>
  <sheetData>
    <row r="1" spans="1:17" x14ac:dyDescent="0.2">
      <c r="A1" s="23" t="s">
        <v>119</v>
      </c>
    </row>
    <row r="2" spans="1:17" x14ac:dyDescent="0.2">
      <c r="A2" t="s">
        <v>120</v>
      </c>
      <c r="B2" t="s">
        <v>121</v>
      </c>
      <c r="C2" t="s">
        <v>85</v>
      </c>
    </row>
    <row r="3" spans="1:17" x14ac:dyDescent="0.2">
      <c r="A3" t="s">
        <v>122</v>
      </c>
      <c r="B3" t="s">
        <v>123</v>
      </c>
      <c r="C3">
        <v>8.1013108852006095</v>
      </c>
      <c r="E3" t="s">
        <v>124</v>
      </c>
      <c r="K3" t="s">
        <v>125</v>
      </c>
    </row>
    <row r="4" spans="1:17" x14ac:dyDescent="0.2">
      <c r="A4" t="s">
        <v>122</v>
      </c>
      <c r="B4" t="s">
        <v>123</v>
      </c>
      <c r="C4">
        <v>7.8002499828892704</v>
      </c>
    </row>
    <row r="5" spans="1:17" x14ac:dyDescent="0.2">
      <c r="A5" t="s">
        <v>122</v>
      </c>
      <c r="B5" t="s">
        <v>123</v>
      </c>
      <c r="C5">
        <v>8.1767328324901403</v>
      </c>
      <c r="E5" t="s">
        <v>126</v>
      </c>
      <c r="F5" t="s">
        <v>127</v>
      </c>
      <c r="K5" t="s">
        <v>103</v>
      </c>
      <c r="O5" t="s">
        <v>61</v>
      </c>
      <c r="P5">
        <v>0.05</v>
      </c>
    </row>
    <row r="6" spans="1:17" x14ac:dyDescent="0.2">
      <c r="A6" t="s">
        <v>122</v>
      </c>
      <c r="B6" t="s">
        <v>123</v>
      </c>
      <c r="C6">
        <v>7.1895435862862502</v>
      </c>
      <c r="F6" t="s">
        <v>128</v>
      </c>
      <c r="G6" t="s">
        <v>123</v>
      </c>
      <c r="H6" t="s">
        <v>129</v>
      </c>
      <c r="L6" t="s">
        <v>99</v>
      </c>
      <c r="M6" t="s">
        <v>64</v>
      </c>
      <c r="N6" t="s">
        <v>105</v>
      </c>
      <c r="O6" t="s">
        <v>106</v>
      </c>
      <c r="P6" t="s">
        <v>65</v>
      </c>
      <c r="Q6" t="s">
        <v>69</v>
      </c>
    </row>
    <row r="7" spans="1:17" x14ac:dyDescent="0.2">
      <c r="A7" t="s">
        <v>122</v>
      </c>
      <c r="B7" t="s">
        <v>123</v>
      </c>
      <c r="C7">
        <v>7.7581098180988199</v>
      </c>
      <c r="E7" t="s">
        <v>130</v>
      </c>
      <c r="F7">
        <v>6</v>
      </c>
      <c r="G7">
        <v>7</v>
      </c>
      <c r="H7">
        <v>5</v>
      </c>
      <c r="I7">
        <v>18</v>
      </c>
      <c r="K7" t="s">
        <v>131</v>
      </c>
      <c r="L7">
        <v>59.094862742018115</v>
      </c>
      <c r="M7">
        <v>1</v>
      </c>
      <c r="N7">
        <v>59.094862742018115</v>
      </c>
      <c r="O7">
        <v>238.85633481526023</v>
      </c>
      <c r="P7">
        <v>7.902748352379198E-16</v>
      </c>
      <c r="Q7" t="s">
        <v>132</v>
      </c>
    </row>
    <row r="8" spans="1:17" x14ac:dyDescent="0.2">
      <c r="A8" t="s">
        <v>122</v>
      </c>
      <c r="B8" t="s">
        <v>123</v>
      </c>
      <c r="C8">
        <v>7.67297715865406</v>
      </c>
      <c r="E8" t="s">
        <v>122</v>
      </c>
      <c r="F8">
        <v>6</v>
      </c>
      <c r="G8">
        <v>7</v>
      </c>
      <c r="H8">
        <v>5</v>
      </c>
      <c r="I8">
        <v>18</v>
      </c>
      <c r="K8" t="s">
        <v>133</v>
      </c>
      <c r="L8">
        <v>0.65368390357964046</v>
      </c>
      <c r="M8">
        <v>2</v>
      </c>
      <c r="N8">
        <v>0.32684195178982023</v>
      </c>
      <c r="O8">
        <v>1.3210669599012994</v>
      </c>
      <c r="P8">
        <v>0.28192960802812039</v>
      </c>
      <c r="Q8" t="s">
        <v>72</v>
      </c>
    </row>
    <row r="9" spans="1:17" x14ac:dyDescent="0.2">
      <c r="A9" t="s">
        <v>122</v>
      </c>
      <c r="B9" t="s">
        <v>123</v>
      </c>
      <c r="C9">
        <v>7.1081222957070098</v>
      </c>
      <c r="F9">
        <v>12</v>
      </c>
      <c r="G9">
        <v>14</v>
      </c>
      <c r="H9">
        <v>10</v>
      </c>
      <c r="I9">
        <v>36</v>
      </c>
      <c r="K9" t="s">
        <v>134</v>
      </c>
      <c r="L9">
        <v>0.4064935058947583</v>
      </c>
      <c r="M9">
        <v>2</v>
      </c>
      <c r="N9">
        <v>0.20324675294737915</v>
      </c>
      <c r="O9">
        <v>0.82150583349431394</v>
      </c>
      <c r="P9">
        <v>0.44941922896870934</v>
      </c>
      <c r="Q9" t="s">
        <v>72</v>
      </c>
    </row>
    <row r="10" spans="1:17" x14ac:dyDescent="0.2">
      <c r="A10" t="s">
        <v>122</v>
      </c>
      <c r="B10" t="s">
        <v>128</v>
      </c>
      <c r="C10">
        <v>7.4499016753861502</v>
      </c>
      <c r="K10" t="s">
        <v>135</v>
      </c>
      <c r="L10">
        <v>7.4222267692072057</v>
      </c>
      <c r="M10">
        <v>30</v>
      </c>
      <c r="N10">
        <v>0.24740755897357353</v>
      </c>
    </row>
    <row r="11" spans="1:17" x14ac:dyDescent="0.2">
      <c r="A11" t="s">
        <v>122</v>
      </c>
      <c r="B11" t="s">
        <v>128</v>
      </c>
      <c r="C11">
        <v>7.0734358728986999</v>
      </c>
      <c r="E11" t="s">
        <v>136</v>
      </c>
      <c r="K11" t="s">
        <v>113</v>
      </c>
      <c r="L11">
        <v>68.942419164533021</v>
      </c>
      <c r="M11">
        <v>35</v>
      </c>
      <c r="N11">
        <v>1.9697834047009435</v>
      </c>
    </row>
    <row r="12" spans="1:17" x14ac:dyDescent="0.2">
      <c r="A12" t="s">
        <v>122</v>
      </c>
      <c r="B12" t="s">
        <v>128</v>
      </c>
      <c r="C12">
        <v>8.0371890202790901</v>
      </c>
      <c r="F12" t="s">
        <v>128</v>
      </c>
      <c r="G12" t="s">
        <v>123</v>
      </c>
      <c r="H12" t="s">
        <v>129</v>
      </c>
    </row>
    <row r="13" spans="1:17" x14ac:dyDescent="0.2">
      <c r="A13" t="s">
        <v>122</v>
      </c>
      <c r="B13" t="s">
        <v>128</v>
      </c>
      <c r="C13">
        <v>7.2743167069684898</v>
      </c>
      <c r="E13" t="s">
        <v>130</v>
      </c>
      <c r="F13">
        <v>4.7899067359800727</v>
      </c>
      <c r="G13">
        <v>5.2042585595756501</v>
      </c>
      <c r="H13">
        <v>5.3773384948044596</v>
      </c>
      <c r="I13">
        <v>5.123834596786728</v>
      </c>
    </row>
    <row r="14" spans="1:17" x14ac:dyDescent="0.2">
      <c r="A14" t="s">
        <v>122</v>
      </c>
      <c r="B14" t="s">
        <v>128</v>
      </c>
      <c r="C14">
        <v>8.0010678151756291</v>
      </c>
      <c r="E14" t="s">
        <v>122</v>
      </c>
      <c r="F14">
        <v>7.6776774277739639</v>
      </c>
      <c r="G14">
        <v>7.6867209370465943</v>
      </c>
      <c r="H14">
        <v>7.7672909371881316</v>
      </c>
      <c r="I14">
        <v>7.7105631006695639</v>
      </c>
    </row>
    <row r="15" spans="1:17" x14ac:dyDescent="0.2">
      <c r="A15" t="s">
        <v>122</v>
      </c>
      <c r="B15" t="s">
        <v>128</v>
      </c>
      <c r="C15">
        <v>8.2301534759357207</v>
      </c>
      <c r="F15">
        <v>6.2337920818770183</v>
      </c>
      <c r="G15">
        <v>6.4454897483111218</v>
      </c>
      <c r="H15">
        <v>6.5723147159962956</v>
      </c>
      <c r="I15">
        <v>6.4171988487281464</v>
      </c>
    </row>
    <row r="16" spans="1:17" x14ac:dyDescent="0.2">
      <c r="A16" t="s">
        <v>122</v>
      </c>
      <c r="B16" t="s">
        <v>129</v>
      </c>
      <c r="C16">
        <v>8.6437828853508591</v>
      </c>
    </row>
    <row r="17" spans="1:9" x14ac:dyDescent="0.2">
      <c r="A17" t="s">
        <v>122</v>
      </c>
      <c r="B17" t="s">
        <v>129</v>
      </c>
      <c r="C17">
        <v>6.6287039673752099</v>
      </c>
      <c r="E17" t="s">
        <v>137</v>
      </c>
    </row>
    <row r="18" spans="1:9" x14ac:dyDescent="0.2">
      <c r="A18" t="s">
        <v>122</v>
      </c>
      <c r="B18" t="s">
        <v>129</v>
      </c>
      <c r="C18">
        <v>7.1976706303636</v>
      </c>
      <c r="F18" t="s">
        <v>128</v>
      </c>
      <c r="G18" t="s">
        <v>123</v>
      </c>
      <c r="H18" t="s">
        <v>129</v>
      </c>
    </row>
    <row r="19" spans="1:9" x14ac:dyDescent="0.2">
      <c r="A19" t="s">
        <v>122</v>
      </c>
      <c r="B19" t="s">
        <v>129</v>
      </c>
      <c r="C19">
        <v>8.5974881571123802</v>
      </c>
      <c r="E19" t="s">
        <v>130</v>
      </c>
      <c r="F19">
        <v>0.22716866613347891</v>
      </c>
      <c r="G19">
        <v>7.5774243897682239E-2</v>
      </c>
      <c r="H19">
        <v>0.15563525004226963</v>
      </c>
      <c r="I19">
        <v>0.19100056826680725</v>
      </c>
    </row>
    <row r="20" spans="1:9" x14ac:dyDescent="0.2">
      <c r="A20" t="s">
        <v>122</v>
      </c>
      <c r="B20" t="s">
        <v>129</v>
      </c>
      <c r="C20">
        <v>7.7688090457386103</v>
      </c>
      <c r="E20" t="s">
        <v>122</v>
      </c>
      <c r="F20">
        <v>0.22374984654088514</v>
      </c>
      <c r="G20">
        <v>0.16868871611465888</v>
      </c>
      <c r="H20">
        <v>0.76957886139808807</v>
      </c>
      <c r="I20">
        <v>0.30796438342034627</v>
      </c>
    </row>
    <row r="21" spans="1:9" x14ac:dyDescent="0.2">
      <c r="A21" t="s">
        <v>130</v>
      </c>
      <c r="B21" t="s">
        <v>123</v>
      </c>
      <c r="C21">
        <v>5.0522072507081601</v>
      </c>
      <c r="F21">
        <v>2.479295569865728</v>
      </c>
      <c r="G21">
        <v>1.7719958349638143</v>
      </c>
      <c r="H21">
        <v>1.9978375708778471</v>
      </c>
      <c r="I21">
        <v>1.9697834047009435</v>
      </c>
    </row>
    <row r="22" spans="1:9" x14ac:dyDescent="0.2">
      <c r="A22" t="s">
        <v>130</v>
      </c>
      <c r="B22" t="s">
        <v>123</v>
      </c>
      <c r="C22">
        <v>5.31616143339446</v>
      </c>
    </row>
    <row r="23" spans="1:9" x14ac:dyDescent="0.2">
      <c r="A23" t="s">
        <v>130</v>
      </c>
      <c r="B23" t="s">
        <v>123</v>
      </c>
      <c r="C23">
        <v>5.2589294794440198</v>
      </c>
    </row>
    <row r="24" spans="1:9" x14ac:dyDescent="0.2">
      <c r="A24" t="s">
        <v>130</v>
      </c>
      <c r="B24" t="s">
        <v>123</v>
      </c>
      <c r="C24">
        <v>4.89523624342449</v>
      </c>
    </row>
    <row r="25" spans="1:9" x14ac:dyDescent="0.2">
      <c r="A25" t="s">
        <v>130</v>
      </c>
      <c r="B25" t="s">
        <v>123</v>
      </c>
      <c r="C25">
        <v>5.1496043561117704</v>
      </c>
    </row>
    <row r="26" spans="1:9" x14ac:dyDescent="0.2">
      <c r="A26" t="s">
        <v>130</v>
      </c>
      <c r="B26" t="s">
        <v>123</v>
      </c>
      <c r="C26">
        <v>5.0206606501798801</v>
      </c>
    </row>
    <row r="27" spans="1:9" x14ac:dyDescent="0.2">
      <c r="A27" t="s">
        <v>130</v>
      </c>
      <c r="B27" t="s">
        <v>123</v>
      </c>
      <c r="C27">
        <v>5.7370105037667702</v>
      </c>
    </row>
    <row r="28" spans="1:9" x14ac:dyDescent="0.2">
      <c r="A28" t="s">
        <v>130</v>
      </c>
      <c r="B28" t="s">
        <v>128</v>
      </c>
      <c r="C28">
        <v>4.77332728590416</v>
      </c>
    </row>
    <row r="29" spans="1:9" x14ac:dyDescent="0.2">
      <c r="A29" t="s">
        <v>130</v>
      </c>
      <c r="B29" t="s">
        <v>128</v>
      </c>
      <c r="C29">
        <v>5.6075226853027997</v>
      </c>
    </row>
    <row r="30" spans="1:9" x14ac:dyDescent="0.2">
      <c r="A30" t="s">
        <v>130</v>
      </c>
      <c r="B30" t="s">
        <v>128</v>
      </c>
      <c r="C30">
        <v>4.3365619754659601</v>
      </c>
    </row>
    <row r="31" spans="1:9" x14ac:dyDescent="0.2">
      <c r="A31" t="s">
        <v>130</v>
      </c>
      <c r="B31" t="s">
        <v>128</v>
      </c>
      <c r="C31">
        <v>4.4208125689883104</v>
      </c>
    </row>
    <row r="32" spans="1:9" x14ac:dyDescent="0.2">
      <c r="A32" t="s">
        <v>130</v>
      </c>
      <c r="B32" t="s">
        <v>128</v>
      </c>
      <c r="C32">
        <v>5.05069953728822</v>
      </c>
    </row>
    <row r="33" spans="1:17" x14ac:dyDescent="0.2">
      <c r="A33" t="s">
        <v>130</v>
      </c>
      <c r="B33" t="s">
        <v>128</v>
      </c>
      <c r="C33">
        <v>4.5505163629309902</v>
      </c>
    </row>
    <row r="34" spans="1:17" x14ac:dyDescent="0.2">
      <c r="A34" t="s">
        <v>130</v>
      </c>
      <c r="B34" t="s">
        <v>129</v>
      </c>
      <c r="C34">
        <v>5.6700329792460096</v>
      </c>
    </row>
    <row r="35" spans="1:17" x14ac:dyDescent="0.2">
      <c r="A35" t="s">
        <v>130</v>
      </c>
      <c r="B35" t="s">
        <v>129</v>
      </c>
      <c r="C35">
        <v>5.4376228470894699</v>
      </c>
    </row>
    <row r="36" spans="1:17" x14ac:dyDescent="0.2">
      <c r="A36" t="s">
        <v>130</v>
      </c>
      <c r="B36" t="s">
        <v>129</v>
      </c>
      <c r="C36">
        <v>5.5987077508860796</v>
      </c>
    </row>
    <row r="37" spans="1:17" x14ac:dyDescent="0.2">
      <c r="A37" t="s">
        <v>130</v>
      </c>
      <c r="B37" t="s">
        <v>129</v>
      </c>
      <c r="C37">
        <v>4.6906056151718802</v>
      </c>
    </row>
    <row r="38" spans="1:17" x14ac:dyDescent="0.2">
      <c r="A38" t="s">
        <v>130</v>
      </c>
      <c r="B38" t="s">
        <v>129</v>
      </c>
      <c r="C38">
        <v>5.4897232816288604</v>
      </c>
    </row>
    <row r="42" spans="1:17" x14ac:dyDescent="0.2">
      <c r="A42" s="23" t="s">
        <v>44</v>
      </c>
    </row>
    <row r="43" spans="1:17" x14ac:dyDescent="0.2">
      <c r="A43" t="s">
        <v>120</v>
      </c>
      <c r="B43" t="s">
        <v>121</v>
      </c>
      <c r="C43" t="s">
        <v>85</v>
      </c>
    </row>
    <row r="44" spans="1:17" x14ac:dyDescent="0.2">
      <c r="A44" t="s">
        <v>122</v>
      </c>
      <c r="B44" t="s">
        <v>123</v>
      </c>
      <c r="C44">
        <v>-4.5374976539037304</v>
      </c>
      <c r="E44" t="s">
        <v>124</v>
      </c>
      <c r="K44" t="s">
        <v>125</v>
      </c>
    </row>
    <row r="45" spans="1:17" x14ac:dyDescent="0.2">
      <c r="A45" t="s">
        <v>122</v>
      </c>
      <c r="B45" t="s">
        <v>123</v>
      </c>
      <c r="C45">
        <v>-4.5553749132267898</v>
      </c>
    </row>
    <row r="46" spans="1:17" x14ac:dyDescent="0.2">
      <c r="A46" t="s">
        <v>122</v>
      </c>
      <c r="B46" t="s">
        <v>123</v>
      </c>
      <c r="C46">
        <v>-5.4252531797941197</v>
      </c>
      <c r="E46" t="s">
        <v>126</v>
      </c>
      <c r="F46" t="s">
        <v>127</v>
      </c>
      <c r="K46" t="s">
        <v>103</v>
      </c>
      <c r="O46" t="s">
        <v>61</v>
      </c>
      <c r="P46">
        <v>0.05</v>
      </c>
    </row>
    <row r="47" spans="1:17" x14ac:dyDescent="0.2">
      <c r="A47" t="s">
        <v>122</v>
      </c>
      <c r="B47" t="s">
        <v>123</v>
      </c>
      <c r="C47">
        <v>-5.2097951771763498</v>
      </c>
      <c r="F47" t="s">
        <v>128</v>
      </c>
      <c r="G47" t="s">
        <v>123</v>
      </c>
      <c r="H47" t="s">
        <v>129</v>
      </c>
      <c r="L47" t="s">
        <v>99</v>
      </c>
      <c r="M47" t="s">
        <v>64</v>
      </c>
      <c r="N47" t="s">
        <v>105</v>
      </c>
      <c r="O47" t="s">
        <v>106</v>
      </c>
      <c r="P47" t="s">
        <v>65</v>
      </c>
      <c r="Q47" t="s">
        <v>69</v>
      </c>
    </row>
    <row r="48" spans="1:17" x14ac:dyDescent="0.2">
      <c r="A48" t="s">
        <v>122</v>
      </c>
      <c r="B48" t="s">
        <v>123</v>
      </c>
      <c r="C48">
        <v>-6.0931322569936199</v>
      </c>
      <c r="E48" t="s">
        <v>130</v>
      </c>
      <c r="F48">
        <v>6</v>
      </c>
      <c r="G48">
        <v>7</v>
      </c>
      <c r="H48">
        <v>5</v>
      </c>
      <c r="I48">
        <v>18</v>
      </c>
      <c r="K48" t="s">
        <v>131</v>
      </c>
      <c r="L48">
        <v>29.389651733958246</v>
      </c>
      <c r="M48">
        <v>1</v>
      </c>
      <c r="N48">
        <v>29.389651733958246</v>
      </c>
      <c r="O48">
        <v>103.95362968294724</v>
      </c>
      <c r="P48">
        <v>2.9072494489666991E-11</v>
      </c>
      <c r="Q48" t="s">
        <v>132</v>
      </c>
    </row>
    <row r="49" spans="1:17" x14ac:dyDescent="0.2">
      <c r="A49" t="s">
        <v>122</v>
      </c>
      <c r="B49" t="s">
        <v>123</v>
      </c>
      <c r="C49">
        <v>-6.2357723030072698</v>
      </c>
      <c r="E49" t="s">
        <v>122</v>
      </c>
      <c r="F49">
        <v>6</v>
      </c>
      <c r="G49">
        <v>7</v>
      </c>
      <c r="H49">
        <v>5</v>
      </c>
      <c r="I49">
        <v>18</v>
      </c>
      <c r="K49" t="s">
        <v>133</v>
      </c>
      <c r="L49">
        <v>1.1720169609970768</v>
      </c>
      <c r="M49">
        <v>2</v>
      </c>
      <c r="N49">
        <v>0.58600848049853838</v>
      </c>
      <c r="O49">
        <v>2.0727604778801907</v>
      </c>
      <c r="P49">
        <v>0.14348703921341466</v>
      </c>
      <c r="Q49" t="s">
        <v>72</v>
      </c>
    </row>
    <row r="50" spans="1:17" x14ac:dyDescent="0.2">
      <c r="A50" t="s">
        <v>122</v>
      </c>
      <c r="B50" t="s">
        <v>123</v>
      </c>
      <c r="C50">
        <v>-5.3215574351807202</v>
      </c>
      <c r="F50">
        <v>12</v>
      </c>
      <c r="G50">
        <v>14</v>
      </c>
      <c r="H50">
        <v>10</v>
      </c>
      <c r="I50">
        <v>36</v>
      </c>
      <c r="K50" t="s">
        <v>134</v>
      </c>
      <c r="L50">
        <v>1.8087578312567132E-2</v>
      </c>
      <c r="M50">
        <v>2</v>
      </c>
      <c r="N50">
        <v>9.0437891562835659E-3</v>
      </c>
      <c r="O50">
        <v>3.1988630467392636E-2</v>
      </c>
      <c r="P50">
        <v>0.96855058252563131</v>
      </c>
      <c r="Q50" t="s">
        <v>72</v>
      </c>
    </row>
    <row r="51" spans="1:17" x14ac:dyDescent="0.2">
      <c r="A51" t="s">
        <v>122</v>
      </c>
      <c r="B51" t="s">
        <v>128</v>
      </c>
      <c r="C51">
        <v>-5.2411463968033702</v>
      </c>
      <c r="K51" t="s">
        <v>135</v>
      </c>
      <c r="L51">
        <v>8.4815658164880947</v>
      </c>
      <c r="M51">
        <v>30</v>
      </c>
      <c r="N51">
        <v>0.28271886054960316</v>
      </c>
    </row>
    <row r="52" spans="1:17" x14ac:dyDescent="0.2">
      <c r="A52" t="s">
        <v>122</v>
      </c>
      <c r="B52" t="s">
        <v>128</v>
      </c>
      <c r="C52">
        <v>-5.36504370979985</v>
      </c>
      <c r="E52" t="s">
        <v>136</v>
      </c>
      <c r="K52" t="s">
        <v>113</v>
      </c>
      <c r="L52">
        <v>39.642771389380869</v>
      </c>
      <c r="M52">
        <v>35</v>
      </c>
      <c r="N52">
        <v>1.1326506111251677</v>
      </c>
    </row>
    <row r="53" spans="1:17" x14ac:dyDescent="0.2">
      <c r="A53" t="s">
        <v>122</v>
      </c>
      <c r="B53" t="s">
        <v>128</v>
      </c>
      <c r="C53">
        <v>-5.32516375811612</v>
      </c>
      <c r="F53" t="s">
        <v>128</v>
      </c>
      <c r="G53" t="s">
        <v>123</v>
      </c>
      <c r="H53" t="s">
        <v>129</v>
      </c>
    </row>
    <row r="54" spans="1:17" x14ac:dyDescent="0.2">
      <c r="A54" t="s">
        <v>122</v>
      </c>
      <c r="B54" t="s">
        <v>128</v>
      </c>
      <c r="C54">
        <v>-6.0572086991295899</v>
      </c>
      <c r="E54" t="s">
        <v>130</v>
      </c>
      <c r="F54">
        <v>-3.8571466454998782</v>
      </c>
      <c r="G54">
        <v>-3.5414825667617786</v>
      </c>
      <c r="H54">
        <v>-3.9283219540260417</v>
      </c>
      <c r="I54">
        <v>-3.7756503887625663</v>
      </c>
    </row>
    <row r="55" spans="1:17" x14ac:dyDescent="0.2">
      <c r="A55" t="s">
        <v>122</v>
      </c>
      <c r="B55" t="s">
        <v>128</v>
      </c>
      <c r="C55">
        <v>-5.5416393784974298</v>
      </c>
      <c r="E55" t="s">
        <v>122</v>
      </c>
      <c r="F55">
        <v>-5.745047375541005</v>
      </c>
      <c r="G55">
        <v>-5.3397689884689425</v>
      </c>
      <c r="H55">
        <v>-5.7147442917378637</v>
      </c>
      <c r="I55">
        <v>-5.5998535519159374</v>
      </c>
    </row>
    <row r="56" spans="1:17" x14ac:dyDescent="0.2">
      <c r="A56" t="s">
        <v>122</v>
      </c>
      <c r="B56" t="s">
        <v>128</v>
      </c>
      <c r="C56">
        <v>-6.9400823108996699</v>
      </c>
      <c r="F56">
        <v>-4.8010970105204418</v>
      </c>
      <c r="G56">
        <v>-4.4406257776153604</v>
      </c>
      <c r="H56">
        <v>-4.8215331228819522</v>
      </c>
      <c r="I56">
        <v>-4.6877519703392521</v>
      </c>
    </row>
    <row r="57" spans="1:17" x14ac:dyDescent="0.2">
      <c r="A57" t="s">
        <v>122</v>
      </c>
      <c r="B57" t="s">
        <v>129</v>
      </c>
      <c r="C57">
        <v>-6.0580204796728703</v>
      </c>
    </row>
    <row r="58" spans="1:17" x14ac:dyDescent="0.2">
      <c r="A58" t="s">
        <v>122</v>
      </c>
      <c r="B58" t="s">
        <v>129</v>
      </c>
      <c r="C58">
        <v>-5.1788626636951802</v>
      </c>
      <c r="E58" t="s">
        <v>137</v>
      </c>
    </row>
    <row r="59" spans="1:17" x14ac:dyDescent="0.2">
      <c r="A59" t="s">
        <v>122</v>
      </c>
      <c r="B59" t="s">
        <v>129</v>
      </c>
      <c r="C59">
        <v>-6.2993154807008898</v>
      </c>
      <c r="F59" t="s">
        <v>128</v>
      </c>
      <c r="G59" t="s">
        <v>123</v>
      </c>
      <c r="H59" t="s">
        <v>129</v>
      </c>
    </row>
    <row r="60" spans="1:17" x14ac:dyDescent="0.2">
      <c r="A60" t="s">
        <v>122</v>
      </c>
      <c r="B60" t="s">
        <v>129</v>
      </c>
      <c r="C60">
        <v>-5.57311493247144</v>
      </c>
      <c r="E60" t="s">
        <v>130</v>
      </c>
      <c r="F60">
        <v>0.1496129182373635</v>
      </c>
      <c r="G60">
        <v>0.16598109813923875</v>
      </c>
      <c r="H60">
        <v>0.27819579209309708</v>
      </c>
      <c r="I60">
        <v>0.19933268286508324</v>
      </c>
    </row>
    <row r="61" spans="1:17" x14ac:dyDescent="0.2">
      <c r="A61" t="s">
        <v>122</v>
      </c>
      <c r="B61" t="s">
        <v>129</v>
      </c>
      <c r="C61">
        <v>-5.46440790214894</v>
      </c>
      <c r="E61" t="s">
        <v>122</v>
      </c>
      <c r="F61">
        <v>0.428309847292968</v>
      </c>
      <c r="G61">
        <v>0.44230398547124611</v>
      </c>
      <c r="H61">
        <v>0.20736457970028699</v>
      </c>
      <c r="I61">
        <v>0.36958910277006479</v>
      </c>
    </row>
    <row r="62" spans="1:17" x14ac:dyDescent="0.2">
      <c r="A62" t="s">
        <v>130</v>
      </c>
      <c r="B62" t="s">
        <v>123</v>
      </c>
      <c r="C62">
        <v>-3.0424495579080402</v>
      </c>
      <c r="F62">
        <v>1.2347383024655612</v>
      </c>
      <c r="G62">
        <v>1.1513945917230854</v>
      </c>
      <c r="H62">
        <v>1.1022781565403332</v>
      </c>
      <c r="I62">
        <v>1.1326506111251677</v>
      </c>
    </row>
    <row r="63" spans="1:17" x14ac:dyDescent="0.2">
      <c r="A63" t="s">
        <v>130</v>
      </c>
      <c r="B63" t="s">
        <v>123</v>
      </c>
      <c r="C63">
        <v>-3.00374126790829</v>
      </c>
    </row>
    <row r="64" spans="1:17" x14ac:dyDescent="0.2">
      <c r="A64" t="s">
        <v>130</v>
      </c>
      <c r="B64" t="s">
        <v>123</v>
      </c>
      <c r="C64">
        <v>-3.3502545253821299</v>
      </c>
    </row>
    <row r="65" spans="1:3" x14ac:dyDescent="0.2">
      <c r="A65" t="s">
        <v>130</v>
      </c>
      <c r="B65" t="s">
        <v>123</v>
      </c>
      <c r="C65">
        <v>-3.7297108849356699</v>
      </c>
    </row>
    <row r="66" spans="1:3" x14ac:dyDescent="0.2">
      <c r="A66" t="s">
        <v>130</v>
      </c>
      <c r="B66" t="s">
        <v>123</v>
      </c>
      <c r="C66">
        <v>-3.86418228487583</v>
      </c>
    </row>
    <row r="67" spans="1:3" x14ac:dyDescent="0.2">
      <c r="A67" t="s">
        <v>130</v>
      </c>
      <c r="B67" t="s">
        <v>123</v>
      </c>
      <c r="C67">
        <v>-4.0105999739653404</v>
      </c>
    </row>
    <row r="68" spans="1:3" x14ac:dyDescent="0.2">
      <c r="A68" t="s">
        <v>130</v>
      </c>
      <c r="B68" t="s">
        <v>123</v>
      </c>
      <c r="C68">
        <v>-3.7894394723571501</v>
      </c>
    </row>
    <row r="69" spans="1:3" x14ac:dyDescent="0.2">
      <c r="A69" t="s">
        <v>130</v>
      </c>
      <c r="B69" t="s">
        <v>128</v>
      </c>
      <c r="C69">
        <v>-3.6030934483941901</v>
      </c>
    </row>
    <row r="70" spans="1:3" x14ac:dyDescent="0.2">
      <c r="A70" t="s">
        <v>130</v>
      </c>
      <c r="B70" t="s">
        <v>128</v>
      </c>
      <c r="C70">
        <v>-3.6855243903961901</v>
      </c>
    </row>
    <row r="71" spans="1:3" x14ac:dyDescent="0.2">
      <c r="A71" t="s">
        <v>130</v>
      </c>
      <c r="B71" t="s">
        <v>128</v>
      </c>
      <c r="C71">
        <v>-4.5131421507754999</v>
      </c>
    </row>
    <row r="72" spans="1:3" x14ac:dyDescent="0.2">
      <c r="A72" t="s">
        <v>130</v>
      </c>
      <c r="B72" t="s">
        <v>128</v>
      </c>
      <c r="C72">
        <v>-4.1142988542224499</v>
      </c>
    </row>
    <row r="73" spans="1:3" x14ac:dyDescent="0.2">
      <c r="A73" t="s">
        <v>130</v>
      </c>
      <c r="B73" t="s">
        <v>128</v>
      </c>
      <c r="C73">
        <v>-3.4741348861185499</v>
      </c>
    </row>
    <row r="74" spans="1:3" x14ac:dyDescent="0.2">
      <c r="A74" t="s">
        <v>130</v>
      </c>
      <c r="B74" t="s">
        <v>128</v>
      </c>
      <c r="C74">
        <v>-3.7526861430923901</v>
      </c>
    </row>
    <row r="75" spans="1:3" x14ac:dyDescent="0.2">
      <c r="A75" t="s">
        <v>130</v>
      </c>
      <c r="B75" t="s">
        <v>129</v>
      </c>
      <c r="C75">
        <v>-4.2200400020286102</v>
      </c>
    </row>
    <row r="76" spans="1:3" x14ac:dyDescent="0.2">
      <c r="A76" t="s">
        <v>130</v>
      </c>
      <c r="B76" t="s">
        <v>129</v>
      </c>
      <c r="C76">
        <v>-3.39276288083936</v>
      </c>
    </row>
    <row r="77" spans="1:3" x14ac:dyDescent="0.2">
      <c r="A77" t="s">
        <v>130</v>
      </c>
      <c r="B77" t="s">
        <v>129</v>
      </c>
      <c r="C77">
        <v>-4.6178472250863702</v>
      </c>
    </row>
    <row r="78" spans="1:3" x14ac:dyDescent="0.2">
      <c r="A78" t="s">
        <v>130</v>
      </c>
      <c r="B78" t="s">
        <v>129</v>
      </c>
      <c r="C78">
        <v>-3.4172976794655399</v>
      </c>
    </row>
    <row r="79" spans="1:3" x14ac:dyDescent="0.2">
      <c r="A79" t="s">
        <v>130</v>
      </c>
      <c r="B79" t="s">
        <v>129</v>
      </c>
      <c r="C79">
        <v>-3.9936619827103299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EC938-84CA-324E-A4F9-7A0B0B557090}">
  <dimension ref="A1:O43"/>
  <sheetViews>
    <sheetView tabSelected="1" workbookViewId="0">
      <selection sqref="A1:O43"/>
    </sheetView>
  </sheetViews>
  <sheetFormatPr baseColWidth="10" defaultRowHeight="16" x14ac:dyDescent="0.2"/>
  <sheetData>
    <row r="1" spans="1:15" x14ac:dyDescent="0.2">
      <c r="A1" s="24"/>
      <c r="B1" s="25" t="s">
        <v>32</v>
      </c>
      <c r="C1" s="24"/>
      <c r="D1" s="24"/>
      <c r="E1" s="24"/>
      <c r="F1" s="24"/>
      <c r="G1" s="24"/>
      <c r="H1" s="24"/>
      <c r="I1" s="25" t="s">
        <v>44</v>
      </c>
      <c r="J1" s="24"/>
      <c r="K1" s="24"/>
      <c r="L1" s="24"/>
      <c r="M1" s="24"/>
      <c r="N1" s="24"/>
      <c r="O1" s="24"/>
    </row>
    <row r="2" spans="1:15" x14ac:dyDescent="0.2">
      <c r="A2" s="24"/>
      <c r="B2" s="26" t="s">
        <v>138</v>
      </c>
      <c r="C2" s="26" t="s">
        <v>139</v>
      </c>
      <c r="D2" s="26" t="s">
        <v>140</v>
      </c>
      <c r="E2" s="26" t="s">
        <v>141</v>
      </c>
      <c r="F2" s="24"/>
      <c r="G2" s="24"/>
      <c r="H2" s="24"/>
      <c r="I2" s="26" t="s">
        <v>138</v>
      </c>
      <c r="J2" s="26" t="s">
        <v>139</v>
      </c>
      <c r="K2" s="26" t="s">
        <v>140</v>
      </c>
      <c r="L2" s="26" t="s">
        <v>141</v>
      </c>
      <c r="M2" s="24"/>
      <c r="N2" s="24"/>
      <c r="O2" s="24"/>
    </row>
    <row r="3" spans="1:15" x14ac:dyDescent="0.2">
      <c r="A3" s="24"/>
      <c r="B3" s="24">
        <v>0</v>
      </c>
      <c r="C3" s="24">
        <v>5.0000000000000044E-2</v>
      </c>
      <c r="D3" s="24">
        <v>0.67920189264513708</v>
      </c>
      <c r="E3" s="24">
        <v>0</v>
      </c>
      <c r="F3" s="24">
        <v>0.67920189264513708</v>
      </c>
      <c r="G3" s="24" t="s">
        <v>142</v>
      </c>
      <c r="H3" s="24"/>
      <c r="I3" s="24">
        <v>0</v>
      </c>
      <c r="J3" s="24">
        <v>5.0000000000000044E-2</v>
      </c>
      <c r="K3" s="24">
        <v>0.66468122972040367</v>
      </c>
      <c r="L3" s="24">
        <v>0</v>
      </c>
      <c r="M3" s="24">
        <v>0.66468122972040367</v>
      </c>
      <c r="N3" s="24" t="s">
        <v>142</v>
      </c>
      <c r="O3" s="24"/>
    </row>
    <row r="4" spans="1:15" x14ac:dyDescent="0.2">
      <c r="A4" s="24"/>
      <c r="B4" s="24">
        <v>0.05</v>
      </c>
      <c r="C4" s="24">
        <v>5.8785842769966568E-2</v>
      </c>
      <c r="D4" s="24">
        <v>0.67484424072641458</v>
      </c>
      <c r="E4" s="24">
        <v>6.4158418371770484E-3</v>
      </c>
      <c r="F4" s="24">
        <v>0.70126924107720312</v>
      </c>
      <c r="G4" s="24" t="s">
        <v>143</v>
      </c>
      <c r="H4" s="24"/>
      <c r="I4" s="24">
        <v>0.05</v>
      </c>
      <c r="J4" s="24">
        <v>5.8785842769966568E-2</v>
      </c>
      <c r="K4" s="24">
        <v>0.66242453905468468</v>
      </c>
      <c r="L4" s="24">
        <v>3.3951472748346978E-3</v>
      </c>
      <c r="M4" s="24">
        <v>0.68576357142950783</v>
      </c>
      <c r="N4" s="24" t="s">
        <v>143</v>
      </c>
      <c r="O4" s="24"/>
    </row>
    <row r="5" spans="1:15" x14ac:dyDescent="0.2">
      <c r="A5" s="24"/>
      <c r="B5" s="24">
        <v>0.1</v>
      </c>
      <c r="C5" s="24">
        <v>6.8736433890936532E-2</v>
      </c>
      <c r="D5" s="24">
        <v>0.67048658880769207</v>
      </c>
      <c r="E5" s="24">
        <v>1.2831683674354097E-2</v>
      </c>
      <c r="F5" s="24">
        <v>8.7153038374449723E-2</v>
      </c>
      <c r="G5" s="24" t="s">
        <v>144</v>
      </c>
      <c r="H5" s="24"/>
      <c r="I5" s="24">
        <v>0.1</v>
      </c>
      <c r="J5" s="24">
        <v>6.8736433890936532E-2</v>
      </c>
      <c r="K5" s="24">
        <v>0.66016784838896569</v>
      </c>
      <c r="L5" s="24">
        <v>6.7902945496692846E-3</v>
      </c>
      <c r="M5" s="24">
        <v>4.5133813314380059E-2</v>
      </c>
      <c r="N5" s="24" t="s">
        <v>144</v>
      </c>
      <c r="O5" s="24"/>
    </row>
    <row r="6" spans="1:15" x14ac:dyDescent="0.2">
      <c r="A6" s="24"/>
      <c r="B6" s="24">
        <v>0.15000000000000002</v>
      </c>
      <c r="C6" s="24">
        <v>7.993427815892995E-2</v>
      </c>
      <c r="D6" s="24">
        <v>0.66612893688896957</v>
      </c>
      <c r="E6" s="24">
        <v>1.9247525511531145E-2</v>
      </c>
      <c r="F6" s="24"/>
      <c r="G6" s="24"/>
      <c r="H6" s="24"/>
      <c r="I6" s="24">
        <v>0.15000000000000002</v>
      </c>
      <c r="J6" s="24">
        <v>7.993427815892995E-2</v>
      </c>
      <c r="K6" s="24">
        <v>0.65791115772324671</v>
      </c>
      <c r="L6" s="24">
        <v>1.0185441824503982E-2</v>
      </c>
      <c r="M6" s="24"/>
      <c r="N6" s="24"/>
      <c r="O6" s="24"/>
    </row>
    <row r="7" spans="1:15" x14ac:dyDescent="0.2">
      <c r="A7" s="24"/>
      <c r="B7" s="24">
        <v>0.2</v>
      </c>
      <c r="C7" s="24">
        <v>9.2455385447136718E-2</v>
      </c>
      <c r="D7" s="24">
        <v>0.66177128497024718</v>
      </c>
      <c r="E7" s="24">
        <v>2.5663367348708031E-2</v>
      </c>
      <c r="F7" s="24"/>
      <c r="G7" s="24"/>
      <c r="H7" s="24"/>
      <c r="I7" s="24">
        <v>0.2</v>
      </c>
      <c r="J7" s="24">
        <v>9.2455385447136718E-2</v>
      </c>
      <c r="K7" s="24">
        <v>0.65565446705752761</v>
      </c>
      <c r="L7" s="24">
        <v>1.3580589099338791E-2</v>
      </c>
      <c r="M7" s="24"/>
      <c r="N7" s="24"/>
      <c r="O7" s="24"/>
    </row>
    <row r="8" spans="1:15" x14ac:dyDescent="0.2">
      <c r="A8" s="24"/>
      <c r="B8" s="24">
        <v>0.25</v>
      </c>
      <c r="C8" s="24">
        <v>0.10636696701808579</v>
      </c>
      <c r="D8" s="24">
        <v>0.65741363305152467</v>
      </c>
      <c r="E8" s="24">
        <v>3.2079209185885083E-2</v>
      </c>
      <c r="F8" s="24"/>
      <c r="G8" s="24"/>
      <c r="H8" s="24"/>
      <c r="I8" s="24">
        <v>0.25</v>
      </c>
      <c r="J8" s="24">
        <v>0.10636696701808579</v>
      </c>
      <c r="K8" s="24">
        <v>0.65339777639180863</v>
      </c>
      <c r="L8" s="24">
        <v>1.6975736374173489E-2</v>
      </c>
      <c r="M8" s="24"/>
      <c r="N8" s="24"/>
      <c r="O8" s="24"/>
    </row>
    <row r="9" spans="1:15" x14ac:dyDescent="0.2">
      <c r="A9" s="24"/>
      <c r="B9" s="24">
        <v>0.3</v>
      </c>
      <c r="C9" s="24">
        <v>0.12172509983560564</v>
      </c>
      <c r="D9" s="24">
        <v>0.65305598113280217</v>
      </c>
      <c r="E9" s="24">
        <v>3.8495051023062131E-2</v>
      </c>
      <c r="F9" s="24"/>
      <c r="G9" s="24"/>
      <c r="H9" s="24"/>
      <c r="I9" s="24">
        <v>0.3</v>
      </c>
      <c r="J9" s="24">
        <v>0.12172509983560564</v>
      </c>
      <c r="K9" s="24">
        <v>0.65114108572608964</v>
      </c>
      <c r="L9" s="24">
        <v>2.0370883649008187E-2</v>
      </c>
      <c r="M9" s="24"/>
      <c r="N9" s="24"/>
      <c r="O9" s="24"/>
    </row>
    <row r="10" spans="1:15" x14ac:dyDescent="0.2">
      <c r="A10" s="24"/>
      <c r="B10" s="24">
        <v>0.35</v>
      </c>
      <c r="C10" s="24">
        <v>0.13857243290700927</v>
      </c>
      <c r="D10" s="24">
        <v>0.64869832921407966</v>
      </c>
      <c r="E10" s="24">
        <v>4.4910892860239179E-2</v>
      </c>
      <c r="F10" s="24"/>
      <c r="G10" s="24"/>
      <c r="H10" s="24"/>
      <c r="I10" s="24">
        <v>0.35</v>
      </c>
      <c r="J10" s="24">
        <v>0.13857243290700927</v>
      </c>
      <c r="K10" s="24">
        <v>0.64888439506037066</v>
      </c>
      <c r="L10" s="24">
        <v>2.3766030923842885E-2</v>
      </c>
      <c r="M10" s="24"/>
      <c r="N10" s="24"/>
      <c r="O10" s="24"/>
    </row>
    <row r="11" spans="1:15" x14ac:dyDescent="0.2">
      <c r="A11" s="24"/>
      <c r="B11" s="24">
        <v>0.39999999999999997</v>
      </c>
      <c r="C11" s="24">
        <v>0.15693601596870099</v>
      </c>
      <c r="D11" s="24">
        <v>0.64434067729535716</v>
      </c>
      <c r="E11" s="24">
        <v>5.1326734697416228E-2</v>
      </c>
      <c r="F11" s="24"/>
      <c r="G11" s="24"/>
      <c r="H11" s="24"/>
      <c r="I11" s="24">
        <v>0.39999999999999997</v>
      </c>
      <c r="J11" s="24">
        <v>0.15693601596870099</v>
      </c>
      <c r="K11" s="24">
        <v>0.64662770439465167</v>
      </c>
      <c r="L11" s="24">
        <v>2.7161178198677471E-2</v>
      </c>
      <c r="M11" s="24"/>
      <c r="N11" s="24"/>
      <c r="O11" s="24"/>
    </row>
    <row r="12" spans="1:15" x14ac:dyDescent="0.2">
      <c r="A12" s="24"/>
      <c r="B12" s="24">
        <v>0.44999999999999996</v>
      </c>
      <c r="C12" s="24">
        <v>0.17682533404813983</v>
      </c>
      <c r="D12" s="24">
        <v>0.63998302537663476</v>
      </c>
      <c r="E12" s="24">
        <v>5.774257653459311E-2</v>
      </c>
      <c r="F12" s="24"/>
      <c r="G12" s="24"/>
      <c r="H12" s="24"/>
      <c r="I12" s="24">
        <v>0.44999999999999996</v>
      </c>
      <c r="J12" s="24">
        <v>0.17682533404813983</v>
      </c>
      <c r="K12" s="24">
        <v>0.64437101372893268</v>
      </c>
      <c r="L12" s="24">
        <v>3.0556325473512169E-2</v>
      </c>
      <c r="M12" s="24"/>
      <c r="N12" s="24"/>
      <c r="O12" s="24"/>
    </row>
    <row r="13" spans="1:15" x14ac:dyDescent="0.2">
      <c r="A13" s="24"/>
      <c r="B13" s="24">
        <v>0.49999999999999994</v>
      </c>
      <c r="C13" s="24">
        <v>0.19823063111856543</v>
      </c>
      <c r="D13" s="24">
        <v>0.63562537345791226</v>
      </c>
      <c r="E13" s="24">
        <v>6.4158418371770165E-2</v>
      </c>
      <c r="F13" s="24"/>
      <c r="G13" s="24"/>
      <c r="H13" s="24"/>
      <c r="I13" s="24">
        <v>0.49999999999999994</v>
      </c>
      <c r="J13" s="24">
        <v>0.19823063111856543</v>
      </c>
      <c r="K13" s="24">
        <v>0.64211432306321359</v>
      </c>
      <c r="L13" s="24">
        <v>3.3951472748346978E-2</v>
      </c>
      <c r="M13" s="24"/>
      <c r="N13" s="24"/>
      <c r="O13" s="24"/>
    </row>
    <row r="14" spans="1:15" x14ac:dyDescent="0.2">
      <c r="A14" s="24"/>
      <c r="B14" s="24">
        <v>0.54999999999999993</v>
      </c>
      <c r="C14" s="24">
        <v>0.22112160190039498</v>
      </c>
      <c r="D14" s="24">
        <v>0.63126772153918975</v>
      </c>
      <c r="E14" s="24">
        <v>7.0574260208947207E-2</v>
      </c>
      <c r="F14" s="24"/>
      <c r="G14" s="24"/>
      <c r="H14" s="24"/>
      <c r="I14" s="24">
        <v>0.54999999999999993</v>
      </c>
      <c r="J14" s="24">
        <v>0.22112160190039498</v>
      </c>
      <c r="K14" s="24">
        <v>0.6398576323974946</v>
      </c>
      <c r="L14" s="24">
        <v>3.7346620023181676E-2</v>
      </c>
      <c r="M14" s="24"/>
      <c r="N14" s="24"/>
      <c r="O14" s="24"/>
    </row>
    <row r="15" spans="1:15" x14ac:dyDescent="0.2">
      <c r="A15" s="24"/>
      <c r="B15" s="24">
        <v>0.6</v>
      </c>
      <c r="C15" s="24">
        <v>0.24544652274407641</v>
      </c>
      <c r="D15" s="24">
        <v>0.62691006962046725</v>
      </c>
      <c r="E15" s="24">
        <v>7.6990102046124262E-2</v>
      </c>
      <c r="F15" s="24"/>
      <c r="G15" s="24"/>
      <c r="H15" s="24"/>
      <c r="I15" s="24">
        <v>0.6</v>
      </c>
      <c r="J15" s="24">
        <v>0.24544652274407641</v>
      </c>
      <c r="K15" s="24">
        <v>0.63760094173177562</v>
      </c>
      <c r="L15" s="24">
        <v>4.0741767298016374E-2</v>
      </c>
      <c r="M15" s="24"/>
      <c r="N15" s="24"/>
      <c r="O15" s="24"/>
    </row>
    <row r="16" spans="1:15" x14ac:dyDescent="0.2">
      <c r="A16" s="24"/>
      <c r="B16" s="24">
        <v>0.65</v>
      </c>
      <c r="C16" s="24">
        <v>0.27113188056563819</v>
      </c>
      <c r="D16" s="24">
        <v>0.62255241770174474</v>
      </c>
      <c r="E16" s="24">
        <v>8.3405943883301303E-2</v>
      </c>
      <c r="F16" s="24"/>
      <c r="G16" s="24"/>
      <c r="H16" s="24"/>
      <c r="I16" s="24">
        <v>0.65</v>
      </c>
      <c r="J16" s="24">
        <v>0.27113188056563819</v>
      </c>
      <c r="K16" s="24">
        <v>0.63534425106605663</v>
      </c>
      <c r="L16" s="24">
        <v>4.4136914572851071E-2</v>
      </c>
      <c r="M16" s="24"/>
      <c r="N16" s="24"/>
      <c r="O16" s="24"/>
    </row>
    <row r="17" spans="1:15" x14ac:dyDescent="0.2">
      <c r="A17" s="24"/>
      <c r="B17" s="24">
        <v>0.70000000000000007</v>
      </c>
      <c r="C17" s="24">
        <v>0.29808254334333895</v>
      </c>
      <c r="D17" s="24">
        <v>0.61819476578302224</v>
      </c>
      <c r="E17" s="24">
        <v>8.9821785720478359E-2</v>
      </c>
      <c r="F17" s="24"/>
      <c r="G17" s="24"/>
      <c r="H17" s="24"/>
      <c r="I17" s="24">
        <v>0.70000000000000007</v>
      </c>
      <c r="J17" s="24">
        <v>0.29808254334333895</v>
      </c>
      <c r="K17" s="24">
        <v>0.63308756040033765</v>
      </c>
      <c r="L17" s="24">
        <v>4.7532061847685658E-2</v>
      </c>
      <c r="M17" s="24"/>
      <c r="N17" s="24"/>
      <c r="O17" s="24"/>
    </row>
    <row r="18" spans="1:15" x14ac:dyDescent="0.2">
      <c r="A18" s="24"/>
      <c r="B18" s="24">
        <v>0.75000000000000011</v>
      </c>
      <c r="C18" s="24">
        <v>0.32618249729366655</v>
      </c>
      <c r="D18" s="24">
        <v>0.61383711386429973</v>
      </c>
      <c r="E18" s="24">
        <v>9.62376275576554E-2</v>
      </c>
      <c r="F18" s="24"/>
      <c r="G18" s="24"/>
      <c r="H18" s="24"/>
      <c r="I18" s="24">
        <v>0.75000000000000011</v>
      </c>
      <c r="J18" s="24">
        <v>0.32618249729366655</v>
      </c>
      <c r="K18" s="24">
        <v>0.63083086973461866</v>
      </c>
      <c r="L18" s="24">
        <v>5.0927209122520356E-2</v>
      </c>
      <c r="M18" s="24"/>
      <c r="N18" s="24"/>
      <c r="O18" s="24"/>
    </row>
    <row r="19" spans="1:15" x14ac:dyDescent="0.2">
      <c r="A19" s="24"/>
      <c r="B19" s="24">
        <v>0.80000000000000016</v>
      </c>
      <c r="C19" s="24">
        <v>0.35529615530415692</v>
      </c>
      <c r="D19" s="24">
        <v>0.60947946194557734</v>
      </c>
      <c r="E19" s="24">
        <v>0.10265346939483229</v>
      </c>
      <c r="F19" s="24"/>
      <c r="G19" s="24"/>
      <c r="H19" s="24"/>
      <c r="I19" s="24">
        <v>0.80000000000000016</v>
      </c>
      <c r="J19" s="24">
        <v>0.35529615530415692</v>
      </c>
      <c r="K19" s="24">
        <v>0.62857417906889956</v>
      </c>
      <c r="L19" s="24">
        <v>5.4322356397355165E-2</v>
      </c>
      <c r="M19" s="24"/>
      <c r="N19" s="24"/>
      <c r="O19" s="24"/>
    </row>
    <row r="20" spans="1:15" x14ac:dyDescent="0.2">
      <c r="A20" s="24"/>
      <c r="B20" s="24">
        <v>0.8500000000000002</v>
      </c>
      <c r="C20" s="24">
        <v>0.38527021945207185</v>
      </c>
      <c r="D20" s="24">
        <v>0.60512181002685483</v>
      </c>
      <c r="E20" s="24">
        <v>0.10906931123200933</v>
      </c>
      <c r="F20" s="24"/>
      <c r="G20" s="24"/>
      <c r="H20" s="24"/>
      <c r="I20" s="24">
        <v>0.8500000000000002</v>
      </c>
      <c r="J20" s="24">
        <v>0.38527021945207185</v>
      </c>
      <c r="K20" s="24">
        <v>0.62631748840318058</v>
      </c>
      <c r="L20" s="24">
        <v>5.7717503672189863E-2</v>
      </c>
      <c r="M20" s="24"/>
      <c r="N20" s="24"/>
      <c r="O20" s="24"/>
    </row>
    <row r="21" spans="1:15" x14ac:dyDescent="0.2">
      <c r="A21" s="24"/>
      <c r="B21" s="24">
        <v>0.90000000000000024</v>
      </c>
      <c r="C21" s="24">
        <v>0.41593605853940274</v>
      </c>
      <c r="D21" s="24">
        <v>0.60076415810813233</v>
      </c>
      <c r="E21" s="24">
        <v>0.11548515306918639</v>
      </c>
      <c r="F21" s="24"/>
      <c r="G21" s="24"/>
      <c r="H21" s="24"/>
      <c r="I21" s="24">
        <v>0.90000000000000024</v>
      </c>
      <c r="J21" s="24">
        <v>0.41593605853940274</v>
      </c>
      <c r="K21" s="24">
        <v>0.62406079773746159</v>
      </c>
      <c r="L21" s="24">
        <v>6.111265094702456E-2</v>
      </c>
      <c r="M21" s="24"/>
      <c r="N21" s="24"/>
      <c r="O21" s="24"/>
    </row>
    <row r="22" spans="1:15" x14ac:dyDescent="0.2">
      <c r="A22" s="24"/>
      <c r="B22" s="24">
        <v>0.95000000000000029</v>
      </c>
      <c r="C22" s="24">
        <v>0.44711254063557149</v>
      </c>
      <c r="D22" s="24">
        <v>0.59640650618940982</v>
      </c>
      <c r="E22" s="24">
        <v>0.12190099490636344</v>
      </c>
      <c r="F22" s="24"/>
      <c r="G22" s="24"/>
      <c r="H22" s="24"/>
      <c r="I22" s="24">
        <v>0.95000000000000029</v>
      </c>
      <c r="J22" s="24">
        <v>0.44711254063557149</v>
      </c>
      <c r="K22" s="24">
        <v>0.62180410707174261</v>
      </c>
      <c r="L22" s="24">
        <v>6.4507798221859258E-2</v>
      </c>
      <c r="M22" s="24"/>
      <c r="N22" s="24"/>
      <c r="O22" s="24"/>
    </row>
    <row r="23" spans="1:15" x14ac:dyDescent="0.2">
      <c r="A23" s="24"/>
      <c r="B23" s="24">
        <v>1.0000000000000002</v>
      </c>
      <c r="C23" s="24">
        <v>0.47860924173269359</v>
      </c>
      <c r="D23" s="24">
        <v>0.59204885427068732</v>
      </c>
      <c r="E23" s="24">
        <v>0.1283168367435405</v>
      </c>
      <c r="F23" s="24"/>
      <c r="G23" s="24"/>
      <c r="H23" s="24"/>
      <c r="I23" s="24">
        <v>1.0000000000000002</v>
      </c>
      <c r="J23" s="24">
        <v>0.47860924173269359</v>
      </c>
      <c r="K23" s="24">
        <v>0.61954741640602362</v>
      </c>
      <c r="L23" s="24">
        <v>6.7902945496693845E-2</v>
      </c>
      <c r="M23" s="24"/>
      <c r="N23" s="24"/>
      <c r="O23" s="24"/>
    </row>
    <row r="24" spans="1:15" x14ac:dyDescent="0.2">
      <c r="A24" s="24"/>
      <c r="B24" s="24">
        <v>1.0500000000000003</v>
      </c>
      <c r="C24" s="24">
        <v>0.51022993579150633</v>
      </c>
      <c r="D24" s="24">
        <v>0.58769120235196481</v>
      </c>
      <c r="E24" s="24">
        <v>0.13473267858071752</v>
      </c>
      <c r="F24" s="24"/>
      <c r="G24" s="24"/>
      <c r="H24" s="24"/>
      <c r="I24" s="24">
        <v>1.0500000000000003</v>
      </c>
      <c r="J24" s="24">
        <v>0.51022993579150633</v>
      </c>
      <c r="K24" s="24">
        <v>0.61729072574030464</v>
      </c>
      <c r="L24" s="24">
        <v>7.1298092771528543E-2</v>
      </c>
      <c r="M24" s="24"/>
      <c r="N24" s="24"/>
      <c r="O24" s="24"/>
    </row>
    <row r="25" spans="1:15" x14ac:dyDescent="0.2">
      <c r="A25" s="24"/>
      <c r="B25" s="24">
        <v>1.1000000000000003</v>
      </c>
      <c r="C25" s="24">
        <v>0.54177625954439934</v>
      </c>
      <c r="D25" s="24">
        <v>0.58333355043324242</v>
      </c>
      <c r="E25" s="24">
        <v>0.14114852041789441</v>
      </c>
      <c r="F25" s="24"/>
      <c r="G25" s="24"/>
      <c r="H25" s="24"/>
      <c r="I25" s="24">
        <v>1.1000000000000003</v>
      </c>
      <c r="J25" s="24">
        <v>0.54177625954439934</v>
      </c>
      <c r="K25" s="24">
        <v>0.61503403507458554</v>
      </c>
      <c r="L25" s="24">
        <v>7.4693240046363352E-2</v>
      </c>
      <c r="M25" s="24"/>
      <c r="N25" s="24"/>
      <c r="O25" s="24"/>
    </row>
    <row r="26" spans="1:15" x14ac:dyDescent="0.2">
      <c r="A26" s="24"/>
      <c r="B26" s="24">
        <v>1.1500000000000004</v>
      </c>
      <c r="C26" s="24">
        <v>0.57305143807275627</v>
      </c>
      <c r="D26" s="24">
        <v>0.57897589851451992</v>
      </c>
      <c r="E26" s="24">
        <v>0.14756436225507147</v>
      </c>
      <c r="F26" s="24"/>
      <c r="G26" s="24"/>
      <c r="H26" s="24"/>
      <c r="I26" s="24">
        <v>1.1500000000000004</v>
      </c>
      <c r="J26" s="24">
        <v>0.57305143807275627</v>
      </c>
      <c r="K26" s="24">
        <v>0.61277734440886655</v>
      </c>
      <c r="L26" s="24">
        <v>7.8088387321198049E-2</v>
      </c>
      <c r="M26" s="24"/>
      <c r="N26" s="24"/>
      <c r="O26" s="24"/>
    </row>
    <row r="27" spans="1:15" x14ac:dyDescent="0.2">
      <c r="A27" s="24"/>
      <c r="B27" s="24">
        <v>1.2000000000000004</v>
      </c>
      <c r="C27" s="24">
        <v>0.6038639547852197</v>
      </c>
      <c r="D27" s="24">
        <v>0.57461824659579741</v>
      </c>
      <c r="E27" s="24">
        <v>0.15398020409224852</v>
      </c>
      <c r="F27" s="24"/>
      <c r="G27" s="24"/>
      <c r="H27" s="24"/>
      <c r="I27" s="24">
        <v>1.2000000000000004</v>
      </c>
      <c r="J27" s="24">
        <v>0.6038639547852197</v>
      </c>
      <c r="K27" s="24">
        <v>0.61052065374314757</v>
      </c>
      <c r="L27" s="24">
        <v>8.1483534596032747E-2</v>
      </c>
      <c r="M27" s="24"/>
      <c r="N27" s="24"/>
      <c r="O27" s="24"/>
    </row>
    <row r="28" spans="1:15" x14ac:dyDescent="0.2">
      <c r="A28" s="24"/>
      <c r="B28" s="24">
        <v>1.2500000000000004</v>
      </c>
      <c r="C28" s="24">
        <v>0.63403105211076682</v>
      </c>
      <c r="D28" s="24">
        <v>0.57026059467707491</v>
      </c>
      <c r="E28" s="24">
        <v>0.16039604592942555</v>
      </c>
      <c r="F28" s="24"/>
      <c r="G28" s="24"/>
      <c r="H28" s="24"/>
      <c r="I28" s="24">
        <v>1.2500000000000004</v>
      </c>
      <c r="J28" s="24">
        <v>0.63403105211076682</v>
      </c>
      <c r="K28" s="24">
        <v>0.60826396307742858</v>
      </c>
      <c r="L28" s="24">
        <v>8.4878681870867445E-2</v>
      </c>
      <c r="M28" s="24"/>
      <c r="N28" s="24"/>
      <c r="O28" s="24"/>
    </row>
    <row r="29" spans="1:15" x14ac:dyDescent="0.2">
      <c r="A29" s="24"/>
      <c r="B29" s="24">
        <v>1.3000000000000005</v>
      </c>
      <c r="C29" s="24">
        <v>0.66338195682050216</v>
      </c>
      <c r="D29" s="24">
        <v>0.5659029427583524</v>
      </c>
      <c r="E29" s="24">
        <v>0.16681188776660261</v>
      </c>
      <c r="F29" s="24"/>
      <c r="G29" s="24"/>
      <c r="H29" s="24"/>
      <c r="I29" s="24">
        <v>1.3000000000000005</v>
      </c>
      <c r="J29" s="24">
        <v>0.66338195682050216</v>
      </c>
      <c r="K29" s="24">
        <v>0.6060072724117096</v>
      </c>
      <c r="L29" s="24">
        <v>8.8273829145702032E-2</v>
      </c>
      <c r="M29" s="24"/>
      <c r="N29" s="24"/>
      <c r="O29" s="24"/>
    </row>
    <row r="30" spans="1:15" x14ac:dyDescent="0.2">
      <c r="A30" s="24"/>
      <c r="B30" s="24">
        <v>1.3500000000000005</v>
      </c>
      <c r="C30" s="24">
        <v>0.69176073596792698</v>
      </c>
      <c r="D30" s="24">
        <v>0.5615452908396299</v>
      </c>
      <c r="E30" s="24">
        <v>0.17322772960377966</v>
      </c>
      <c r="F30" s="24"/>
      <c r="G30" s="24"/>
      <c r="H30" s="24"/>
      <c r="I30" s="24">
        <v>1.3500000000000005</v>
      </c>
      <c r="J30" s="24">
        <v>0.69176073596792698</v>
      </c>
      <c r="K30" s="24">
        <v>0.60375058174599061</v>
      </c>
      <c r="L30" s="24">
        <v>9.166897642053673E-2</v>
      </c>
      <c r="M30" s="24"/>
      <c r="N30" s="24"/>
      <c r="O30" s="24"/>
    </row>
    <row r="31" spans="1:15" x14ac:dyDescent="0.2">
      <c r="A31" s="24"/>
      <c r="B31" s="24">
        <v>1.4000000000000006</v>
      </c>
      <c r="C31" s="24">
        <v>0.71902870531073115</v>
      </c>
      <c r="D31" s="24">
        <v>0.55718763892090739</v>
      </c>
      <c r="E31" s="24">
        <v>0.17964357144095672</v>
      </c>
      <c r="F31" s="24"/>
      <c r="G31" s="24"/>
      <c r="H31" s="24"/>
      <c r="I31" s="24">
        <v>1.4000000000000006</v>
      </c>
      <c r="J31" s="24">
        <v>0.71902870531073115</v>
      </c>
      <c r="K31" s="24">
        <v>0.60149389108027151</v>
      </c>
      <c r="L31" s="24">
        <v>9.5064123695371539E-2</v>
      </c>
      <c r="M31" s="24"/>
      <c r="N31" s="24"/>
      <c r="O31" s="24"/>
    </row>
    <row r="32" spans="1:15" x14ac:dyDescent="0.2">
      <c r="A32" s="24"/>
      <c r="B32" s="24">
        <v>1.4500000000000006</v>
      </c>
      <c r="C32" s="24">
        <v>0.74506633087459539</v>
      </c>
      <c r="D32" s="24">
        <v>0.55282998700218489</v>
      </c>
      <c r="E32" s="24">
        <v>0.18605941327813375</v>
      </c>
      <c r="F32" s="24"/>
      <c r="G32" s="24"/>
      <c r="H32" s="24"/>
      <c r="I32" s="24">
        <v>1.4500000000000006</v>
      </c>
      <c r="J32" s="24">
        <v>0.74506633087459539</v>
      </c>
      <c r="K32" s="24">
        <v>0.59923720041455253</v>
      </c>
      <c r="L32" s="24">
        <v>9.8459270970206236E-2</v>
      </c>
      <c r="M32" s="24"/>
      <c r="N32" s="24"/>
      <c r="O32" s="24"/>
    </row>
    <row r="33" spans="1:15" x14ac:dyDescent="0.2">
      <c r="A33" s="24"/>
      <c r="B33" s="24">
        <v>1.5000000000000007</v>
      </c>
      <c r="C33" s="24">
        <v>0.76977458503129192</v>
      </c>
      <c r="D33" s="24">
        <v>0.54847233508346238</v>
      </c>
      <c r="E33" s="24">
        <v>0.1924752551153108</v>
      </c>
      <c r="F33" s="24"/>
      <c r="G33" s="24"/>
      <c r="H33" s="24"/>
      <c r="I33" s="24">
        <v>1.5000000000000007</v>
      </c>
      <c r="J33" s="24">
        <v>0.76977458503129192</v>
      </c>
      <c r="K33" s="24">
        <v>0.59698050974883354</v>
      </c>
      <c r="L33" s="24">
        <v>0.10185441824504093</v>
      </c>
      <c r="M33" s="24"/>
      <c r="N33" s="24"/>
      <c r="O33" s="24"/>
    </row>
    <row r="34" spans="1:15" x14ac:dyDescent="0.2">
      <c r="A34" s="24"/>
      <c r="B34" s="24">
        <v>1.5500000000000007</v>
      </c>
      <c r="C34" s="24">
        <v>0.7930757400091849</v>
      </c>
      <c r="D34" s="24">
        <v>0.54411468316473999</v>
      </c>
      <c r="E34" s="24">
        <v>0.19889109695248769</v>
      </c>
      <c r="F34" s="24"/>
      <c r="G34" s="24"/>
      <c r="H34" s="24"/>
      <c r="I34" s="24">
        <v>1.5500000000000007</v>
      </c>
      <c r="J34" s="24">
        <v>0.7930757400091849</v>
      </c>
      <c r="K34" s="24">
        <v>0.59472381908311456</v>
      </c>
      <c r="L34" s="24">
        <v>0.10524956551987563</v>
      </c>
      <c r="M34" s="24"/>
      <c r="N34" s="24"/>
      <c r="O34" s="24"/>
    </row>
    <row r="35" spans="1:15" x14ac:dyDescent="0.2">
      <c r="A35" s="24"/>
      <c r="B35" s="24">
        <v>1.6000000000000008</v>
      </c>
      <c r="C35" s="24">
        <v>0.8149136030515074</v>
      </c>
      <c r="D35" s="24">
        <v>0.53975703124601748</v>
      </c>
      <c r="E35" s="24">
        <v>0.20530693878966474</v>
      </c>
      <c r="F35" s="24"/>
      <c r="G35" s="24"/>
      <c r="H35" s="24"/>
      <c r="I35" s="24">
        <v>1.6000000000000008</v>
      </c>
      <c r="J35" s="24">
        <v>0.8149136030515074</v>
      </c>
      <c r="K35" s="24">
        <v>0.59246712841739557</v>
      </c>
      <c r="L35" s="24">
        <v>0.10864471279471022</v>
      </c>
      <c r="M35" s="24"/>
      <c r="N35" s="24"/>
      <c r="O35" s="24"/>
    </row>
    <row r="36" spans="1:15" x14ac:dyDescent="0.2">
      <c r="A36" s="24"/>
      <c r="B36" s="24">
        <v>1.6500000000000008</v>
      </c>
      <c r="C36" s="24">
        <v>0.83525321746742898</v>
      </c>
      <c r="D36" s="24">
        <v>0.53539937932729498</v>
      </c>
      <c r="E36" s="24">
        <v>0.2117227806268418</v>
      </c>
      <c r="F36" s="24"/>
      <c r="G36" s="24"/>
      <c r="H36" s="24"/>
      <c r="I36" s="24">
        <v>1.6500000000000008</v>
      </c>
      <c r="J36" s="24">
        <v>0.83525321746742898</v>
      </c>
      <c r="K36" s="24">
        <v>0.59021043775167659</v>
      </c>
      <c r="L36" s="24">
        <v>0.11203986006954492</v>
      </c>
      <c r="M36" s="24"/>
      <c r="N36" s="24"/>
      <c r="O36" s="24"/>
    </row>
    <row r="37" spans="1:15" x14ac:dyDescent="0.2">
      <c r="A37" s="24"/>
      <c r="B37" s="24">
        <v>1.7000000000000008</v>
      </c>
      <c r="C37" s="24">
        <v>0.854080071685696</v>
      </c>
      <c r="D37" s="24">
        <v>0.53104172740857247</v>
      </c>
      <c r="E37" s="24">
        <v>0.21813862246401883</v>
      </c>
      <c r="F37" s="24"/>
      <c r="G37" s="24"/>
      <c r="H37" s="24"/>
      <c r="I37" s="24">
        <v>1.7000000000000008</v>
      </c>
      <c r="J37" s="24">
        <v>0.854080071685696</v>
      </c>
      <c r="K37" s="24">
        <v>0.58795374708595749</v>
      </c>
      <c r="L37" s="24">
        <v>0.11543500734437973</v>
      </c>
      <c r="M37" s="24"/>
      <c r="N37" s="24"/>
      <c r="O37" s="24"/>
    </row>
    <row r="38" spans="1:15" x14ac:dyDescent="0.2">
      <c r="A38" s="24"/>
      <c r="B38" s="24">
        <v>1.7500000000000009</v>
      </c>
      <c r="C38" s="24">
        <v>0.87139887339233835</v>
      </c>
      <c r="D38" s="24">
        <v>0.52668407548984997</v>
      </c>
      <c r="E38" s="24">
        <v>0.22455446430119588</v>
      </c>
      <c r="F38" s="24"/>
      <c r="G38" s="24"/>
      <c r="H38" s="24"/>
      <c r="I38" s="24">
        <v>1.7500000000000009</v>
      </c>
      <c r="J38" s="24">
        <v>0.87139887339233835</v>
      </c>
      <c r="K38" s="24">
        <v>0.5856970564202385</v>
      </c>
      <c r="L38" s="24">
        <v>0.11883015461921442</v>
      </c>
      <c r="M38" s="24"/>
      <c r="N38" s="24"/>
      <c r="O38" s="24"/>
    </row>
    <row r="39" spans="1:15" x14ac:dyDescent="0.2">
      <c r="A39" s="24"/>
      <c r="B39" s="24">
        <v>1.8000000000000009</v>
      </c>
      <c r="C39" s="24">
        <v>0.88723195738678862</v>
      </c>
      <c r="D39" s="24">
        <v>0.52232642357112746</v>
      </c>
      <c r="E39" s="24">
        <v>0.23097030613837294</v>
      </c>
      <c r="F39" s="24"/>
      <c r="G39" s="24"/>
      <c r="H39" s="24"/>
      <c r="I39" s="24">
        <v>1.8000000000000009</v>
      </c>
      <c r="J39" s="24">
        <v>0.88723195738678862</v>
      </c>
      <c r="K39" s="24">
        <v>0.58344036575451952</v>
      </c>
      <c r="L39" s="24">
        <v>0.12222530189404912</v>
      </c>
      <c r="M39" s="24"/>
      <c r="N39" s="24"/>
      <c r="O39" s="24"/>
    </row>
    <row r="40" spans="1:15" x14ac:dyDescent="0.2">
      <c r="A40" s="24"/>
      <c r="B40" s="24">
        <v>1.850000000000001</v>
      </c>
      <c r="C40" s="24">
        <v>0.90161740361913545</v>
      </c>
      <c r="D40" s="24">
        <v>0.51796877165240507</v>
      </c>
      <c r="E40" s="24">
        <v>0.23738614797554983</v>
      </c>
      <c r="F40" s="24"/>
      <c r="G40" s="24"/>
      <c r="H40" s="24"/>
      <c r="I40" s="24">
        <v>1.850000000000001</v>
      </c>
      <c r="J40" s="24">
        <v>0.90161740361913545</v>
      </c>
      <c r="K40" s="24">
        <v>0.58118367508880053</v>
      </c>
      <c r="L40" s="24">
        <v>0.12562044916888382</v>
      </c>
      <c r="M40" s="24"/>
      <c r="N40" s="24"/>
      <c r="O40" s="24"/>
    </row>
    <row r="41" spans="1:15" x14ac:dyDescent="0.2">
      <c r="A41" s="24"/>
      <c r="B41" s="24">
        <v>1.900000000000001</v>
      </c>
      <c r="C41" s="24">
        <v>0.91460694589193281</v>
      </c>
      <c r="D41" s="24">
        <v>0.51361111973368256</v>
      </c>
      <c r="E41" s="24">
        <v>0.24380198981272688</v>
      </c>
      <c r="F41" s="24"/>
      <c r="G41" s="24"/>
      <c r="H41" s="24"/>
      <c r="I41" s="24">
        <v>1.900000000000001</v>
      </c>
      <c r="J41" s="24">
        <v>0.91460694589193281</v>
      </c>
      <c r="K41" s="24">
        <v>0.57892698442308155</v>
      </c>
      <c r="L41" s="24">
        <v>0.12901559644371841</v>
      </c>
      <c r="M41" s="24"/>
      <c r="N41" s="24"/>
      <c r="O41" s="24"/>
    </row>
    <row r="42" spans="1:15" x14ac:dyDescent="0.2">
      <c r="A42" s="24"/>
      <c r="B42" s="24">
        <v>1.9500000000000011</v>
      </c>
      <c r="C42" s="24">
        <v>0.92626375204962819</v>
      </c>
      <c r="D42" s="24">
        <v>0.50925346781496006</v>
      </c>
      <c r="E42" s="24">
        <v>0.25021783164990391</v>
      </c>
      <c r="F42" s="24"/>
      <c r="G42" s="24"/>
      <c r="H42" s="24"/>
      <c r="I42" s="24">
        <v>1.9500000000000011</v>
      </c>
      <c r="J42" s="24">
        <v>0.92626375204962819</v>
      </c>
      <c r="K42" s="24">
        <v>0.57667029375736245</v>
      </c>
      <c r="L42" s="24">
        <v>0.13241074371855333</v>
      </c>
      <c r="M42" s="24"/>
      <c r="N42" s="24"/>
      <c r="O42" s="24"/>
    </row>
    <row r="43" spans="1:15" x14ac:dyDescent="0.2">
      <c r="A43" s="24"/>
      <c r="B43" s="24">
        <v>2.0000000000000009</v>
      </c>
      <c r="C43" s="24">
        <v>0.93666015344864517</v>
      </c>
      <c r="D43" s="24">
        <v>0.50489581589623755</v>
      </c>
      <c r="E43" s="24">
        <v>0.25663367348708099</v>
      </c>
      <c r="F43" s="24"/>
      <c r="G43" s="24"/>
      <c r="H43" s="24"/>
      <c r="I43" s="24">
        <v>2.0000000000000009</v>
      </c>
      <c r="J43" s="24">
        <v>0.93666015344864517</v>
      </c>
      <c r="K43" s="24">
        <v>0.57441360309164347</v>
      </c>
      <c r="L43" s="24">
        <v>0.13580589099338791</v>
      </c>
      <c r="M43" s="24"/>
      <c r="N43" s="24"/>
      <c r="O43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Shapiro-Wilks</vt:lpstr>
      <vt:lpstr>95% CI</vt:lpstr>
      <vt:lpstr>t Test</vt:lpstr>
      <vt:lpstr>MWU</vt:lpstr>
      <vt:lpstr>One-Way ANOVA</vt:lpstr>
      <vt:lpstr>Kruskal-Wallis</vt:lpstr>
      <vt:lpstr>Two-Way ANOVA</vt:lpstr>
      <vt:lpstr>Power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Yackle</dc:creator>
  <cp:lastModifiedBy>Kevin Yackle</cp:lastModifiedBy>
  <dcterms:created xsi:type="dcterms:W3CDTF">2021-04-28T16:13:01Z</dcterms:created>
  <dcterms:modified xsi:type="dcterms:W3CDTF">2021-04-28T16:15:56Z</dcterms:modified>
</cp:coreProperties>
</file>