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iliedemarsy/Documents/manuscripts/Pipitone_cp biogenesis/revisions/resubmission/"/>
    </mc:Choice>
  </mc:AlternateContent>
  <xr:revisionPtr revIDLastSave="0" documentId="13_ncr:1_{E93B53F7-FE73-824A-B5A7-ECD6533FE2E7}" xr6:coauthVersionLast="36" xr6:coauthVersionMax="36" xr10:uidLastSave="{00000000-0000-0000-0000-000000000000}"/>
  <bookViews>
    <workbookView xWindow="940" yWindow="1000" windowWidth="24840" windowHeight="13040" xr2:uid="{3AB145A4-0F0B-134C-93E9-7ECD666252F5}"/>
  </bookViews>
  <sheets>
    <sheet name="Feuil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B51" i="1"/>
  <c r="C50" i="1"/>
  <c r="B50" i="1"/>
  <c r="C49" i="1"/>
  <c r="B49" i="1"/>
  <c r="C48" i="1"/>
  <c r="B48" i="1"/>
  <c r="C44" i="1"/>
  <c r="B44" i="1"/>
  <c r="C43" i="1"/>
  <c r="B43" i="1"/>
  <c r="C42" i="1"/>
  <c r="B42" i="1"/>
  <c r="C39" i="1"/>
  <c r="J33" i="1" s="1"/>
  <c r="C38" i="1"/>
  <c r="N32" i="1" s="1"/>
  <c r="O32" i="1" s="1"/>
  <c r="C37" i="1"/>
  <c r="C36" i="1"/>
  <c r="J30" i="1" s="1"/>
  <c r="G35" i="1"/>
  <c r="C35" i="1"/>
  <c r="C34" i="1"/>
  <c r="N28" i="1" s="1"/>
  <c r="O28" i="1" s="1"/>
  <c r="N33" i="1"/>
  <c r="O33" i="1" s="1"/>
  <c r="B33" i="1"/>
  <c r="C33" i="1" s="1"/>
  <c r="N27" i="1" s="1"/>
  <c r="H32" i="1"/>
  <c r="G32" i="1"/>
  <c r="B32" i="1"/>
  <c r="C32" i="1" s="1"/>
  <c r="N26" i="1" s="1"/>
  <c r="B31" i="1"/>
  <c r="C31" i="1" s="1"/>
  <c r="N25" i="1" s="1"/>
  <c r="N30" i="1"/>
  <c r="O30" i="1" s="1"/>
  <c r="N29" i="1"/>
  <c r="J29" i="1"/>
  <c r="H29" i="1"/>
  <c r="G29" i="1"/>
  <c r="J28" i="1"/>
  <c r="F27" i="1"/>
  <c r="J27" i="1" s="1"/>
  <c r="F26" i="1"/>
  <c r="J26" i="1" s="1"/>
  <c r="F25" i="1"/>
  <c r="J25" i="1" s="1"/>
  <c r="F24" i="1"/>
  <c r="F23" i="1"/>
  <c r="F22" i="1"/>
  <c r="F21" i="1"/>
  <c r="F20" i="1"/>
  <c r="F19" i="1"/>
  <c r="G14" i="1"/>
  <c r="G13" i="1"/>
  <c r="G12" i="1"/>
  <c r="N31" i="1" s="1"/>
  <c r="G11" i="1"/>
  <c r="G10" i="1"/>
  <c r="O29" i="1" s="1"/>
  <c r="G9" i="1"/>
  <c r="G8" i="1"/>
  <c r="G7" i="1"/>
  <c r="O26" i="1" s="1"/>
  <c r="G6" i="1"/>
  <c r="O25" i="1" s="1"/>
  <c r="G5" i="1"/>
  <c r="G4" i="1"/>
  <c r="G3" i="1"/>
  <c r="Q25" i="1" l="1"/>
  <c r="K25" i="1"/>
  <c r="L25" i="1"/>
  <c r="O27" i="1"/>
  <c r="L28" i="1"/>
  <c r="Q28" i="1"/>
  <c r="J31" i="1"/>
  <c r="O31" i="1"/>
  <c r="Q31" i="1" s="1"/>
  <c r="K28" i="1"/>
  <c r="H35" i="1"/>
  <c r="J32" i="1"/>
  <c r="L31" i="1" l="1"/>
  <c r="K31" i="1"/>
</calcChain>
</file>

<file path=xl/sharedStrings.xml><?xml version="1.0" encoding="utf-8"?>
<sst xmlns="http://schemas.openxmlformats.org/spreadsheetml/2006/main" count="57" uniqueCount="32">
  <si>
    <t xml:space="preserve">chloroplast </t>
  </si>
  <si>
    <t>Volume3d</t>
  </si>
  <si>
    <t>Area3d</t>
  </si>
  <si>
    <t>um 3</t>
  </si>
  <si>
    <t>um2</t>
  </si>
  <si>
    <t>V/S</t>
  </si>
  <si>
    <t>*4</t>
  </si>
  <si>
    <t>T0_1</t>
  </si>
  <si>
    <t>T0_2</t>
  </si>
  <si>
    <t>T0_3</t>
  </si>
  <si>
    <t>T4_1</t>
  </si>
  <si>
    <t>T4_2</t>
  </si>
  <si>
    <t>T4_3</t>
  </si>
  <si>
    <t>T24_1</t>
  </si>
  <si>
    <t>T24_2</t>
  </si>
  <si>
    <t>T24_3</t>
  </si>
  <si>
    <t>T96_1</t>
  </si>
  <si>
    <t>T96_2</t>
  </si>
  <si>
    <t>T96_3</t>
  </si>
  <si>
    <t xml:space="preserve">thylakoid stroma lamellae </t>
  </si>
  <si>
    <t>ratio thyl/chloro surface</t>
  </si>
  <si>
    <t xml:space="preserve">total of surfaces </t>
  </si>
  <si>
    <t xml:space="preserve">% env surface </t>
  </si>
  <si>
    <t xml:space="preserve">mean </t>
  </si>
  <si>
    <t xml:space="preserve">total thylakoid surface </t>
  </si>
  <si>
    <t>T4</t>
  </si>
  <si>
    <t xml:space="preserve">surface exposed to the stroma </t>
  </si>
  <si>
    <t>total surface</t>
  </si>
  <si>
    <t>T24</t>
  </si>
  <si>
    <t>T96</t>
  </si>
  <si>
    <t>volume thyl</t>
  </si>
  <si>
    <t>chloroplast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</si>
</sst>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4">
    <font>
      <sz val="12"/>
      <color theme="1"/>
      <name val="Calibri"/>
      <family val="2"/>
      <scheme val="minor"/>
    </font>
    <font>
      <sz val="11"/>
      <color theme="1"/>
      <name val="Robot light"/>
    </font>
    <font>
      <sz val="11"/>
      <name val="Robot light"/>
    </font>
    <font>
      <b/>
      <sz val="11"/>
      <color theme="1"/>
      <name val="Robot ligh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11" fontId="1" fillId="0" borderId="1" xfId="0" applyNumberFormat="1" applyFont="1" applyBorder="1" applyAlignment="1">
      <alignment horizontal="center"/>
    </xf>
    <xf numFmtId="11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1" fontId="1" fillId="0" borderId="0" xfId="0" applyNumberFormat="1" applyFont="1"/>
    <xf numFmtId="0" fontId="1" fillId="0" borderId="0" xfId="0" applyFont="1" applyBorder="1" applyAlignment="1">
      <alignment horizontal="center"/>
    </xf>
    <xf numFmtId="11" fontId="1" fillId="0" borderId="0" xfId="0" applyNumberFormat="1" applyFont="1" applyBorder="1" applyAlignment="1">
      <alignment horizontal="center"/>
    </xf>
    <xf numFmtId="11" fontId="2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/>
    <xf numFmtId="164" fontId="1" fillId="0" borderId="0" xfId="0" applyNumberFormat="1" applyFont="1" applyBorder="1"/>
    <xf numFmtId="0" fontId="1" fillId="0" borderId="1" xfId="0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Fill="1"/>
    <xf numFmtId="166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ED64-8CC6-F94B-911F-01E1DE2EC901}">
  <dimension ref="A1:R52"/>
  <sheetViews>
    <sheetView tabSelected="1" workbookViewId="0">
      <selection activeCell="L13" sqref="L13"/>
    </sheetView>
  </sheetViews>
  <sheetFormatPr baseColWidth="10" defaultColWidth="9" defaultRowHeight="14"/>
  <cols>
    <col min="1" max="1" width="9" style="1"/>
    <col min="2" max="2" width="10.5" style="1" bestFit="1" customWidth="1"/>
    <col min="3" max="3" width="12.1640625" style="1" customWidth="1"/>
    <col min="4" max="5" width="9.1640625" style="1" bestFit="1" customWidth="1"/>
    <col min="6" max="6" width="9" style="1"/>
    <col min="7" max="7" width="9.33203125" style="1" bestFit="1" customWidth="1"/>
    <col min="8" max="8" width="9.1640625" style="1" bestFit="1" customWidth="1"/>
    <col min="9" max="9" width="9" style="1"/>
    <col min="10" max="10" width="12.33203125" style="1" bestFit="1" customWidth="1"/>
    <col min="11" max="16384" width="9" style="1"/>
  </cols>
  <sheetData>
    <row r="1" spans="1:14">
      <c r="A1" s="10" t="s">
        <v>0</v>
      </c>
      <c r="B1" s="11"/>
      <c r="C1" s="11"/>
      <c r="D1" s="11"/>
      <c r="E1" s="11"/>
      <c r="F1" s="11"/>
      <c r="G1" s="12"/>
    </row>
    <row r="2" spans="1:14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14">
      <c r="A3" s="2" t="s">
        <v>7</v>
      </c>
      <c r="B3" s="3">
        <v>11666700000</v>
      </c>
      <c r="C3" s="3">
        <v>32451700</v>
      </c>
      <c r="D3" s="3">
        <v>11.666700000000001</v>
      </c>
      <c r="E3" s="3">
        <v>32.451700000000002</v>
      </c>
      <c r="F3" s="3">
        <v>0.35950967129611083</v>
      </c>
      <c r="G3" s="4">
        <f>E3*4</f>
        <v>129.80680000000001</v>
      </c>
    </row>
    <row r="4" spans="1:14">
      <c r="A4" s="2" t="s">
        <v>8</v>
      </c>
      <c r="B4" s="3">
        <v>14893600000</v>
      </c>
      <c r="C4" s="3">
        <v>39060100</v>
      </c>
      <c r="D4" s="3">
        <v>14.893599999999999</v>
      </c>
      <c r="E4" s="3">
        <v>39.060099999999998</v>
      </c>
      <c r="F4" s="3">
        <v>0.38129958704662814</v>
      </c>
      <c r="G4" s="4">
        <f t="shared" ref="G4:G14" si="0">E4*4</f>
        <v>156.24039999999999</v>
      </c>
    </row>
    <row r="5" spans="1:14">
      <c r="A5" s="2" t="s">
        <v>9</v>
      </c>
      <c r="B5" s="3">
        <v>10247700000</v>
      </c>
      <c r="C5" s="3">
        <v>29028800</v>
      </c>
      <c r="D5" s="3">
        <v>10.2477</v>
      </c>
      <c r="E5" s="3">
        <v>29.0288</v>
      </c>
      <c r="F5" s="3">
        <v>0.35301838174502564</v>
      </c>
      <c r="G5" s="4">
        <f t="shared" si="0"/>
        <v>116.1152</v>
      </c>
    </row>
    <row r="6" spans="1:14">
      <c r="A6" s="2" t="s">
        <v>10</v>
      </c>
      <c r="B6" s="3">
        <v>5598190000</v>
      </c>
      <c r="C6" s="3">
        <v>24585400</v>
      </c>
      <c r="D6" s="3">
        <v>5.5981899999999998</v>
      </c>
      <c r="E6" s="3">
        <v>24.5854</v>
      </c>
      <c r="F6" s="3">
        <v>0.22770384049069772</v>
      </c>
      <c r="G6" s="4">
        <f t="shared" si="0"/>
        <v>98.3416</v>
      </c>
    </row>
    <row r="7" spans="1:14">
      <c r="A7" s="2" t="s">
        <v>11</v>
      </c>
      <c r="B7" s="3">
        <v>7786850000</v>
      </c>
      <c r="C7" s="3">
        <v>26790500</v>
      </c>
      <c r="D7" s="3">
        <v>7.7868500000000003</v>
      </c>
      <c r="E7" s="3">
        <v>26.790500000000002</v>
      </c>
      <c r="F7" s="3">
        <v>0.29065713592504805</v>
      </c>
      <c r="G7" s="4">
        <f t="shared" si="0"/>
        <v>107.16200000000001</v>
      </c>
      <c r="J7" s="5"/>
      <c r="K7" s="5"/>
      <c r="M7" s="6"/>
      <c r="N7" s="6"/>
    </row>
    <row r="8" spans="1:14">
      <c r="A8" s="2" t="s">
        <v>12</v>
      </c>
      <c r="B8" s="3">
        <v>14858000000</v>
      </c>
      <c r="C8" s="3">
        <v>44244500</v>
      </c>
      <c r="D8" s="3">
        <v>14.858000000000001</v>
      </c>
      <c r="E8" s="3">
        <v>44.244500000000002</v>
      </c>
      <c r="F8" s="3">
        <v>0.33581575111030748</v>
      </c>
      <c r="G8" s="4">
        <f t="shared" si="0"/>
        <v>176.97800000000001</v>
      </c>
      <c r="J8" s="5"/>
      <c r="K8" s="5"/>
      <c r="M8" s="6"/>
      <c r="N8" s="6"/>
    </row>
    <row r="9" spans="1:14">
      <c r="A9" s="2" t="s">
        <v>13</v>
      </c>
      <c r="B9" s="3">
        <v>60646800000</v>
      </c>
      <c r="C9" s="3">
        <v>100126000</v>
      </c>
      <c r="D9" s="3">
        <v>60.646799999999999</v>
      </c>
      <c r="E9" s="3">
        <v>100.126</v>
      </c>
      <c r="F9" s="3">
        <v>0.60570481193695935</v>
      </c>
      <c r="G9" s="4">
        <f t="shared" si="0"/>
        <v>400.50400000000002</v>
      </c>
      <c r="J9" s="5"/>
      <c r="K9" s="5"/>
      <c r="M9" s="6"/>
      <c r="N9" s="6"/>
    </row>
    <row r="10" spans="1:14">
      <c r="A10" s="2" t="s">
        <v>14</v>
      </c>
      <c r="B10" s="3">
        <v>61014800000</v>
      </c>
      <c r="C10" s="3">
        <v>96835100</v>
      </c>
      <c r="D10" s="3">
        <v>61.014800000000001</v>
      </c>
      <c r="E10" s="3">
        <v>96.835099999999997</v>
      </c>
      <c r="F10" s="3">
        <v>0.63008970920668228</v>
      </c>
      <c r="G10" s="4">
        <f t="shared" si="0"/>
        <v>387.34039999999999</v>
      </c>
      <c r="J10" s="5"/>
      <c r="K10" s="5"/>
      <c r="M10" s="6"/>
      <c r="N10" s="6"/>
    </row>
    <row r="11" spans="1:14">
      <c r="A11" s="2" t="s">
        <v>15</v>
      </c>
      <c r="B11" s="3">
        <v>64353200000</v>
      </c>
      <c r="C11" s="3">
        <v>102898000</v>
      </c>
      <c r="D11" s="3">
        <v>64.353200000000001</v>
      </c>
      <c r="E11" s="3">
        <v>102.898</v>
      </c>
      <c r="F11" s="3">
        <v>0.62540768528056911</v>
      </c>
      <c r="G11" s="4">
        <f t="shared" si="0"/>
        <v>411.59199999999998</v>
      </c>
    </row>
    <row r="12" spans="1:14">
      <c r="A12" s="2" t="s">
        <v>16</v>
      </c>
      <c r="B12" s="3">
        <v>113592000000</v>
      </c>
      <c r="C12" s="3">
        <v>153598000</v>
      </c>
      <c r="D12" s="3">
        <v>113.592</v>
      </c>
      <c r="E12" s="3">
        <v>153.59800000000001</v>
      </c>
      <c r="F12" s="3">
        <v>0.7395408794385343</v>
      </c>
      <c r="G12" s="4">
        <f t="shared" si="0"/>
        <v>614.39200000000005</v>
      </c>
    </row>
    <row r="13" spans="1:14">
      <c r="A13" s="2" t="s">
        <v>17</v>
      </c>
      <c r="B13" s="3">
        <v>107312000000</v>
      </c>
      <c r="C13" s="3">
        <v>155035000</v>
      </c>
      <c r="D13" s="3">
        <v>107.312</v>
      </c>
      <c r="E13" s="3">
        <v>155.035</v>
      </c>
      <c r="F13" s="3">
        <v>0.69217918534524459</v>
      </c>
      <c r="G13" s="4">
        <f t="shared" si="0"/>
        <v>620.14</v>
      </c>
    </row>
    <row r="14" spans="1:14">
      <c r="A14" s="2" t="s">
        <v>18</v>
      </c>
      <c r="B14" s="3">
        <v>115522000000</v>
      </c>
      <c r="C14" s="3">
        <v>150017000</v>
      </c>
      <c r="D14" s="3">
        <v>115.52200000000001</v>
      </c>
      <c r="E14" s="3">
        <v>150.017</v>
      </c>
      <c r="F14" s="3">
        <v>0.77005939326876294</v>
      </c>
      <c r="G14" s="4">
        <f t="shared" si="0"/>
        <v>600.06799999999998</v>
      </c>
    </row>
    <row r="15" spans="1:14">
      <c r="A15" s="7"/>
      <c r="B15" s="8"/>
      <c r="C15" s="8"/>
      <c r="D15" s="8"/>
      <c r="E15" s="8"/>
      <c r="F15" s="8"/>
      <c r="G15" s="9"/>
    </row>
    <row r="16" spans="1:14">
      <c r="A16" s="7"/>
      <c r="B16" s="8"/>
      <c r="C16" s="8"/>
      <c r="D16" s="8"/>
      <c r="E16" s="8"/>
      <c r="F16" s="8"/>
      <c r="G16" s="9"/>
    </row>
    <row r="17" spans="1:18">
      <c r="A17" s="10" t="s">
        <v>19</v>
      </c>
      <c r="B17" s="11"/>
      <c r="C17" s="11"/>
      <c r="D17" s="11"/>
      <c r="E17" s="12"/>
    </row>
    <row r="18" spans="1:18">
      <c r="B18" s="2" t="s">
        <v>1</v>
      </c>
      <c r="C18" s="2" t="s">
        <v>2</v>
      </c>
      <c r="D18" s="2" t="s">
        <v>3</v>
      </c>
      <c r="E18" s="2" t="s">
        <v>4</v>
      </c>
    </row>
    <row r="19" spans="1:18">
      <c r="A19" s="2" t="s">
        <v>13</v>
      </c>
      <c r="B19" s="3">
        <v>16896100000</v>
      </c>
      <c r="C19" s="3">
        <v>420043000</v>
      </c>
      <c r="D19" s="3">
        <v>16.896100000000001</v>
      </c>
      <c r="E19" s="3">
        <v>420.04300000000001</v>
      </c>
      <c r="F19" s="6">
        <f>E19*2</f>
        <v>840.08600000000001</v>
      </c>
    </row>
    <row r="20" spans="1:18">
      <c r="A20" s="2" t="s">
        <v>14</v>
      </c>
      <c r="B20" s="3">
        <v>17757900000</v>
      </c>
      <c r="C20" s="3">
        <v>385101000</v>
      </c>
      <c r="D20" s="3">
        <v>17.757899999999999</v>
      </c>
      <c r="E20" s="3">
        <v>385.101</v>
      </c>
      <c r="F20" s="6">
        <f t="shared" ref="F20:F27" si="1">E20*2</f>
        <v>770.202</v>
      </c>
    </row>
    <row r="21" spans="1:18">
      <c r="A21" s="2" t="s">
        <v>15</v>
      </c>
      <c r="B21" s="3">
        <v>18979900000</v>
      </c>
      <c r="C21" s="3">
        <v>441795000</v>
      </c>
      <c r="D21" s="3">
        <v>18.979900000000001</v>
      </c>
      <c r="E21" s="3">
        <v>441.79500000000002</v>
      </c>
      <c r="F21" s="6">
        <f t="shared" si="1"/>
        <v>883.59</v>
      </c>
    </row>
    <row r="22" spans="1:18">
      <c r="A22" s="2" t="s">
        <v>16</v>
      </c>
      <c r="B22" s="3">
        <v>31037300000</v>
      </c>
      <c r="C22" s="3">
        <v>691099000</v>
      </c>
      <c r="D22" s="3">
        <v>31.037299999999998</v>
      </c>
      <c r="E22" s="3">
        <v>691.09900000000005</v>
      </c>
      <c r="F22" s="6">
        <f t="shared" si="1"/>
        <v>1382.1980000000001</v>
      </c>
    </row>
    <row r="23" spans="1:18">
      <c r="A23" s="2" t="s">
        <v>17</v>
      </c>
      <c r="B23" s="3">
        <v>27160300000</v>
      </c>
      <c r="C23" s="3">
        <v>666070000</v>
      </c>
      <c r="D23" s="3">
        <v>27.160299999999999</v>
      </c>
      <c r="E23" s="3">
        <v>666.07</v>
      </c>
      <c r="F23" s="6">
        <f t="shared" si="1"/>
        <v>1332.14</v>
      </c>
    </row>
    <row r="24" spans="1:18">
      <c r="A24" s="2" t="s">
        <v>18</v>
      </c>
      <c r="B24" s="3">
        <v>29328200000</v>
      </c>
      <c r="C24" s="3">
        <v>673858000</v>
      </c>
      <c r="D24" s="3">
        <v>29.328199999999999</v>
      </c>
      <c r="E24" s="3">
        <v>673.85799999999995</v>
      </c>
      <c r="F24" s="6">
        <f t="shared" si="1"/>
        <v>1347.7159999999999</v>
      </c>
      <c r="J24" s="10" t="s">
        <v>20</v>
      </c>
      <c r="K24" s="11"/>
      <c r="L24" s="12"/>
      <c r="N24" s="2" t="s">
        <v>21</v>
      </c>
      <c r="O24" s="2" t="s">
        <v>22</v>
      </c>
      <c r="P24" s="2"/>
      <c r="Q24" s="13" t="s">
        <v>23</v>
      </c>
    </row>
    <row r="25" spans="1:18">
      <c r="A25" s="2" t="s">
        <v>10</v>
      </c>
      <c r="B25" s="3">
        <v>1520040000</v>
      </c>
      <c r="C25" s="3">
        <v>41542000</v>
      </c>
      <c r="D25" s="3">
        <v>1.5200400000000001</v>
      </c>
      <c r="E25" s="3">
        <v>41.542000000000002</v>
      </c>
      <c r="F25" s="6">
        <f t="shared" si="1"/>
        <v>83.084000000000003</v>
      </c>
      <c r="J25" s="14">
        <f>F25/G6</f>
        <v>0.84485100913550326</v>
      </c>
      <c r="K25" s="15">
        <f>AVERAGE(J25:J27)</f>
        <v>1.0295624311956466</v>
      </c>
      <c r="L25" s="14">
        <f>STDEV(J25:J27)</f>
        <v>0.15997913076643755</v>
      </c>
      <c r="M25" s="6"/>
      <c r="N25" s="16">
        <f>C31+G6</f>
        <v>181.4256</v>
      </c>
      <c r="O25" s="16">
        <f>G6/N25*100</f>
        <v>54.204919261669794</v>
      </c>
      <c r="P25" s="17"/>
      <c r="Q25" s="13">
        <f>AVERAGE(O25:O27)</f>
        <v>49.486452721656327</v>
      </c>
      <c r="R25" s="6"/>
    </row>
    <row r="26" spans="1:18">
      <c r="A26" s="2" t="s">
        <v>11</v>
      </c>
      <c r="B26" s="3">
        <v>2348590000</v>
      </c>
      <c r="C26" s="3">
        <v>59998700</v>
      </c>
      <c r="D26" s="3">
        <v>2.3485900000000002</v>
      </c>
      <c r="E26" s="3">
        <v>59.998699999999999</v>
      </c>
      <c r="F26" s="6">
        <f t="shared" si="1"/>
        <v>119.9974</v>
      </c>
      <c r="G26" s="18"/>
      <c r="H26" s="18"/>
      <c r="J26" s="14">
        <f>F26/G7</f>
        <v>1.1197756667475411</v>
      </c>
      <c r="K26" s="15"/>
      <c r="L26" s="14"/>
      <c r="N26" s="16">
        <f t="shared" ref="N26:N27" si="2">C32+G7</f>
        <v>227.15940000000001</v>
      </c>
      <c r="O26" s="16">
        <f t="shared" ref="O26:O33" si="3">G7/N26*100</f>
        <v>47.174803243889535</v>
      </c>
      <c r="P26" s="2"/>
      <c r="Q26" s="13"/>
    </row>
    <row r="27" spans="1:18">
      <c r="A27" s="2" t="s">
        <v>12</v>
      </c>
      <c r="B27" s="3">
        <v>3429490000</v>
      </c>
      <c r="C27" s="3">
        <v>99467000</v>
      </c>
      <c r="D27" s="3">
        <v>3.4294899999999999</v>
      </c>
      <c r="E27" s="3">
        <v>99.466999999999999</v>
      </c>
      <c r="F27" s="6">
        <f t="shared" si="1"/>
        <v>198.934</v>
      </c>
      <c r="J27" s="14">
        <f>F27/G8</f>
        <v>1.1240606177038954</v>
      </c>
      <c r="K27" s="15"/>
      <c r="L27" s="14"/>
      <c r="N27" s="16">
        <f t="shared" si="2"/>
        <v>375.91200000000003</v>
      </c>
      <c r="O27" s="16">
        <f t="shared" si="3"/>
        <v>47.079635659409647</v>
      </c>
      <c r="P27" s="2"/>
      <c r="Q27" s="13"/>
    </row>
    <row r="28" spans="1:18">
      <c r="D28" s="19"/>
      <c r="E28" s="19"/>
      <c r="J28" s="14">
        <f t="shared" ref="J28:J33" si="4">C34/G9</f>
        <v>7.4254050895871204</v>
      </c>
      <c r="K28" s="15">
        <f>AVERAGE(J28:J30)</f>
        <v>7.3742589540141621</v>
      </c>
      <c r="L28" s="14">
        <f>STDEV(J28:J30)</f>
        <v>0.51038810074102858</v>
      </c>
      <c r="N28" s="16">
        <f>C34+G9</f>
        <v>3374.4084400000002</v>
      </c>
      <c r="O28" s="16">
        <f t="shared" si="3"/>
        <v>11.868865524767358</v>
      </c>
      <c r="P28" s="17"/>
      <c r="Q28" s="13">
        <f>AVERAGE(O28:O30)</f>
        <v>11.971306553254593</v>
      </c>
    </row>
    <row r="29" spans="1:18">
      <c r="A29" s="10" t="s">
        <v>24</v>
      </c>
      <c r="B29" s="11"/>
      <c r="C29" s="12"/>
      <c r="D29" s="20"/>
      <c r="E29" s="20"/>
      <c r="F29" s="21" t="s">
        <v>25</v>
      </c>
      <c r="G29" s="14">
        <f>AVERAGE(E25:E27)</f>
        <v>67.002566666666667</v>
      </c>
      <c r="H29" s="14">
        <f>STDEV(E25:E27)</f>
        <v>29.590826576209956</v>
      </c>
      <c r="J29" s="14">
        <f t="shared" si="4"/>
        <v>6.8402234313797381</v>
      </c>
      <c r="K29" s="15"/>
      <c r="L29" s="14"/>
      <c r="N29" s="16">
        <f t="shared" ref="N29:N33" si="5">C35+G10</f>
        <v>3036.8352800000002</v>
      </c>
      <c r="O29" s="16">
        <f t="shared" si="3"/>
        <v>12.75473854479193</v>
      </c>
      <c r="P29" s="2"/>
      <c r="Q29" s="13"/>
    </row>
    <row r="30" spans="1:18">
      <c r="A30" s="21"/>
      <c r="B30" s="21" t="s">
        <v>26</v>
      </c>
      <c r="C30" s="21" t="s">
        <v>27</v>
      </c>
      <c r="D30" s="22"/>
      <c r="E30" s="22"/>
      <c r="G30" s="18"/>
      <c r="H30" s="18"/>
      <c r="J30" s="14">
        <f t="shared" si="4"/>
        <v>7.8571483410756287</v>
      </c>
      <c r="K30" s="15"/>
      <c r="L30" s="14"/>
      <c r="N30" s="16">
        <f t="shared" si="5"/>
        <v>3645.5314000000003</v>
      </c>
      <c r="O30" s="16">
        <f t="shared" si="3"/>
        <v>11.290315590204489</v>
      </c>
      <c r="P30" s="2"/>
      <c r="Q30" s="13"/>
    </row>
    <row r="31" spans="1:18">
      <c r="A31" s="2" t="s">
        <v>10</v>
      </c>
      <c r="B31" s="3">
        <f>E25</f>
        <v>41.542000000000002</v>
      </c>
      <c r="C31" s="3">
        <f>B31*2</f>
        <v>83.084000000000003</v>
      </c>
      <c r="D31" s="22"/>
      <c r="E31" s="22"/>
      <c r="G31" s="18"/>
      <c r="H31" s="18"/>
      <c r="J31" s="14">
        <f t="shared" si="4"/>
        <v>6.7940955611401188</v>
      </c>
      <c r="K31" s="15">
        <f>AVERAGE(J31:J33)</f>
        <v>6.8384650135116773</v>
      </c>
      <c r="L31" s="14">
        <f>STDEV(J31:J33)</f>
        <v>1.4049305849657543</v>
      </c>
      <c r="N31" s="16">
        <f t="shared" si="5"/>
        <v>4788.6299600000002</v>
      </c>
      <c r="O31" s="16">
        <f t="shared" si="3"/>
        <v>12.830225035805439</v>
      </c>
      <c r="P31" s="17"/>
      <c r="Q31" s="13">
        <f>AVERAGE(O31:O33)</f>
        <v>13.037449812593975</v>
      </c>
    </row>
    <row r="32" spans="1:18">
      <c r="A32" s="2" t="s">
        <v>11</v>
      </c>
      <c r="B32" s="3">
        <f t="shared" ref="B32:B33" si="6">E26</f>
        <v>59.998699999999999</v>
      </c>
      <c r="C32" s="3">
        <f t="shared" ref="C32:C33" si="7">B32*2</f>
        <v>119.9974</v>
      </c>
      <c r="D32" s="22"/>
      <c r="E32" s="22"/>
      <c r="F32" s="21" t="s">
        <v>28</v>
      </c>
      <c r="G32" s="14">
        <f>AVERAGE(B34:B36)</f>
        <v>1476.2231199999999</v>
      </c>
      <c r="H32" s="14">
        <f>STDEV(C34:C36)</f>
        <v>292.81255096040127</v>
      </c>
      <c r="J32" s="14">
        <f t="shared" si="4"/>
        <v>5.4562447189344354</v>
      </c>
      <c r="K32" s="23"/>
      <c r="L32" s="2"/>
      <c r="N32" s="16">
        <f t="shared" si="5"/>
        <v>4003.7756000000004</v>
      </c>
      <c r="O32" s="16">
        <f t="shared" si="3"/>
        <v>15.488880046124462</v>
      </c>
      <c r="P32" s="2"/>
      <c r="Q32" s="13"/>
    </row>
    <row r="33" spans="1:17">
      <c r="A33" s="2" t="s">
        <v>12</v>
      </c>
      <c r="B33" s="3">
        <f t="shared" si="6"/>
        <v>99.466999999999999</v>
      </c>
      <c r="C33" s="3">
        <f t="shared" si="7"/>
        <v>198.934</v>
      </c>
      <c r="D33" s="22"/>
      <c r="E33" s="22"/>
      <c r="F33" s="19"/>
      <c r="G33" s="24"/>
      <c r="H33" s="24"/>
      <c r="J33" s="14">
        <f t="shared" si="4"/>
        <v>8.2650547604604814</v>
      </c>
      <c r="K33" s="23"/>
      <c r="L33" s="2"/>
      <c r="N33" s="16">
        <f t="shared" si="5"/>
        <v>5559.6628799999999</v>
      </c>
      <c r="O33" s="16">
        <f t="shared" si="3"/>
        <v>10.793244355852021</v>
      </c>
      <c r="P33" s="2"/>
      <c r="Q33" s="2"/>
    </row>
    <row r="34" spans="1:17">
      <c r="A34" s="2" t="s">
        <v>13</v>
      </c>
      <c r="B34" s="16">
        <v>1486.9522200000001</v>
      </c>
      <c r="C34" s="16">
        <f>B34*2</f>
        <v>2973.9044400000002</v>
      </c>
      <c r="D34" s="22"/>
      <c r="E34" s="22"/>
      <c r="F34" s="19"/>
      <c r="G34" s="24"/>
      <c r="H34" s="24"/>
      <c r="J34" s="21"/>
      <c r="K34" s="23"/>
      <c r="L34" s="2"/>
      <c r="N34" s="25"/>
    </row>
    <row r="35" spans="1:17">
      <c r="A35" s="2" t="s">
        <v>14</v>
      </c>
      <c r="B35" s="16">
        <v>1324.7474400000001</v>
      </c>
      <c r="C35" s="16">
        <f t="shared" ref="C35:C39" si="8">B35*2</f>
        <v>2649.4948800000002</v>
      </c>
      <c r="D35" s="22"/>
      <c r="E35" s="22"/>
      <c r="F35" s="21" t="s">
        <v>29</v>
      </c>
      <c r="G35" s="14">
        <f>AVERAGE(B37:B39)</f>
        <v>2086.2447400000001</v>
      </c>
      <c r="H35" s="14">
        <f>STDEV(C37:C39)</f>
        <v>787.98109491361754</v>
      </c>
      <c r="K35" s="26"/>
    </row>
    <row r="36" spans="1:17">
      <c r="A36" s="2" t="s">
        <v>15</v>
      </c>
      <c r="B36" s="16">
        <v>1616.9697000000001</v>
      </c>
      <c r="C36" s="16">
        <f t="shared" si="8"/>
        <v>3233.9394000000002</v>
      </c>
      <c r="D36" s="19"/>
      <c r="E36" s="19"/>
      <c r="F36" s="19"/>
      <c r="G36" s="19"/>
    </row>
    <row r="37" spans="1:17">
      <c r="A37" s="2" t="s">
        <v>16</v>
      </c>
      <c r="B37" s="16">
        <v>2087.1189800000002</v>
      </c>
      <c r="C37" s="16">
        <f t="shared" si="8"/>
        <v>4174.2379600000004</v>
      </c>
    </row>
    <row r="38" spans="1:17">
      <c r="A38" s="2" t="s">
        <v>17</v>
      </c>
      <c r="B38" s="16">
        <v>1691.8178000000003</v>
      </c>
      <c r="C38" s="16">
        <f t="shared" si="8"/>
        <v>3383.6356000000005</v>
      </c>
    </row>
    <row r="39" spans="1:17">
      <c r="A39" s="2" t="s">
        <v>18</v>
      </c>
      <c r="B39" s="16">
        <v>2479.7974399999998</v>
      </c>
      <c r="C39" s="16">
        <f t="shared" si="8"/>
        <v>4959.5948799999996</v>
      </c>
      <c r="D39" s="19"/>
      <c r="E39" s="19"/>
      <c r="F39" s="19"/>
      <c r="G39" s="19"/>
      <c r="H39" s="19"/>
    </row>
    <row r="40" spans="1:17">
      <c r="A40" s="10" t="s">
        <v>30</v>
      </c>
      <c r="B40" s="11"/>
      <c r="C40" s="12"/>
      <c r="D40" s="20"/>
      <c r="E40" s="20"/>
      <c r="F40" s="20"/>
      <c r="G40" s="20"/>
      <c r="H40" s="19"/>
    </row>
    <row r="41" spans="1:17">
      <c r="A41" s="19"/>
      <c r="B41" s="19"/>
      <c r="C41" s="19"/>
      <c r="D41" s="19"/>
      <c r="E41" s="19"/>
      <c r="F41" s="19"/>
      <c r="G41" s="19"/>
      <c r="H41" s="19"/>
    </row>
    <row r="42" spans="1:17">
      <c r="A42" s="21" t="s">
        <v>25</v>
      </c>
      <c r="B42" s="27">
        <f>AVERAGE(D25:D27)</f>
        <v>2.4327066666666668</v>
      </c>
      <c r="C42" s="27">
        <f>STDEV(D25:D27)</f>
        <v>0.95750014926021432</v>
      </c>
      <c r="D42" s="19"/>
      <c r="E42" s="19"/>
      <c r="F42" s="19"/>
      <c r="G42" s="19"/>
    </row>
    <row r="43" spans="1:17">
      <c r="A43" s="21" t="s">
        <v>28</v>
      </c>
      <c r="B43" s="27">
        <f>AVERAGE(D19:D21)</f>
        <v>17.877966666666666</v>
      </c>
      <c r="C43" s="27">
        <f>STDEV(D19:D21)</f>
        <v>1.0470757438377289</v>
      </c>
      <c r="D43" s="19"/>
      <c r="E43" s="19"/>
      <c r="F43" s="19"/>
      <c r="G43" s="19"/>
    </row>
    <row r="44" spans="1:17">
      <c r="A44" s="21" t="s">
        <v>29</v>
      </c>
      <c r="B44" s="27">
        <f>AVERAGE(D22:D24)</f>
        <v>29.175266666666662</v>
      </c>
      <c r="C44" s="27">
        <f>STDEV(D22:D24)</f>
        <v>1.9430192236139434</v>
      </c>
      <c r="D44" s="19"/>
      <c r="E44" s="19"/>
      <c r="F44" s="19"/>
      <c r="G44" s="19"/>
    </row>
    <row r="47" spans="1:17">
      <c r="A47" s="10" t="s">
        <v>31</v>
      </c>
      <c r="B47" s="11"/>
      <c r="C47" s="12"/>
      <c r="D47" s="20"/>
      <c r="E47" s="20"/>
      <c r="F47" s="20"/>
      <c r="G47" s="20"/>
      <c r="K47" s="6"/>
      <c r="L47" s="6"/>
    </row>
    <row r="48" spans="1:17">
      <c r="A48" s="21">
        <v>0</v>
      </c>
      <c r="B48" s="27">
        <f>AVERAGE(D3:D5)</f>
        <v>12.269333333333334</v>
      </c>
      <c r="C48" s="27">
        <f>STDEV(D3:D5)</f>
        <v>2.3808552881965155</v>
      </c>
      <c r="D48" s="19"/>
      <c r="E48" s="19"/>
      <c r="F48" s="19"/>
      <c r="G48" s="19"/>
      <c r="K48" s="6"/>
      <c r="L48" s="6"/>
    </row>
    <row r="49" spans="1:12">
      <c r="A49" s="21">
        <v>4</v>
      </c>
      <c r="B49" s="27">
        <f>AVERAGE(D6:D8)</f>
        <v>9.4143466666666669</v>
      </c>
      <c r="C49" s="27">
        <f>STDEV(D6:D8)</f>
        <v>4.8396879402533113</v>
      </c>
      <c r="D49" s="19"/>
      <c r="E49" s="19"/>
      <c r="F49" s="19"/>
      <c r="G49" s="19"/>
      <c r="K49" s="6"/>
      <c r="L49" s="6"/>
    </row>
    <row r="50" spans="1:12">
      <c r="A50" s="21">
        <v>24</v>
      </c>
      <c r="B50" s="27">
        <f>AVERAGE(D9:D11)</f>
        <v>62.004933333333327</v>
      </c>
      <c r="C50" s="27">
        <f>STDEV(D9:D11)</f>
        <v>2.0419655367643541</v>
      </c>
      <c r="D50" s="19"/>
      <c r="E50" s="19"/>
      <c r="F50" s="19"/>
      <c r="G50" s="19"/>
    </row>
    <row r="51" spans="1:12">
      <c r="A51" s="21">
        <v>96</v>
      </c>
      <c r="B51" s="27">
        <f>AVERAGE(D12:D14)</f>
        <v>112.142</v>
      </c>
      <c r="C51" s="27">
        <f>STDEV(D12:D14)</f>
        <v>4.2927729965606183</v>
      </c>
      <c r="D51" s="19"/>
      <c r="E51" s="19"/>
      <c r="F51" s="19"/>
      <c r="G51" s="19"/>
    </row>
    <row r="52" spans="1:12">
      <c r="D52" s="19"/>
      <c r="E52" s="19"/>
      <c r="F52" s="19"/>
      <c r="G52" s="19"/>
    </row>
  </sheetData>
  <mergeCells count="6">
    <mergeCell ref="A1:G1"/>
    <mergeCell ref="A17:E17"/>
    <mergeCell ref="J24:L24"/>
    <mergeCell ref="A29:C29"/>
    <mergeCell ref="A40:C40"/>
    <mergeCell ref="A47:C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</dc:creator>
  <cp:lastModifiedBy>Emi</cp:lastModifiedBy>
  <dcterms:created xsi:type="dcterms:W3CDTF">2021-01-14T11:39:35Z</dcterms:created>
  <dcterms:modified xsi:type="dcterms:W3CDTF">2021-01-14T11:41:24Z</dcterms:modified>
</cp:coreProperties>
</file>