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F90D479D-C568-4B9B-ABDA-6445E05FD74F}" xr6:coauthVersionLast="46" xr6:coauthVersionMax="46" xr10:uidLastSave="{00000000-0000-0000-0000-000000000000}"/>
  <bookViews>
    <workbookView xWindow="-120" yWindow="-120" windowWidth="29040" windowHeight="15990" xr2:uid="{E8103EBF-AB14-4BA3-AEEF-E10B3BCF7822}"/>
  </bookViews>
  <sheets>
    <sheet name="Fig5 2wk source data" sheetId="1" r:id="rId1"/>
    <sheet name="Fig5 4wk source da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W33" i="2"/>
  <c r="X33" i="2" s="1"/>
  <c r="R33" i="2"/>
  <c r="S33" i="2" s="1"/>
  <c r="D33" i="2"/>
  <c r="X32" i="2"/>
  <c r="W32" i="2"/>
  <c r="R32" i="2"/>
  <c r="S32" i="2" s="1"/>
  <c r="D32" i="2"/>
  <c r="E32" i="2" s="1"/>
  <c r="E33" i="2" s="1"/>
  <c r="W31" i="2"/>
  <c r="X31" i="2" s="1"/>
  <c r="R31" i="2"/>
  <c r="S31" i="2" s="1"/>
  <c r="D31" i="2"/>
  <c r="D30" i="2"/>
  <c r="D29" i="2"/>
  <c r="D28" i="2"/>
  <c r="E28" i="2" s="1"/>
  <c r="E29" i="2" s="1"/>
  <c r="AB25" i="2"/>
  <c r="AC25" i="2" s="1"/>
  <c r="W25" i="2"/>
  <c r="X25" i="2" s="1"/>
  <c r="R25" i="2"/>
  <c r="S25" i="2" s="1"/>
  <c r="D25" i="2"/>
  <c r="AC24" i="2"/>
  <c r="AB24" i="2"/>
  <c r="W24" i="2"/>
  <c r="X24" i="2" s="1"/>
  <c r="S24" i="2"/>
  <c r="R24" i="2"/>
  <c r="D24" i="2"/>
  <c r="D23" i="2"/>
  <c r="D22" i="2"/>
  <c r="E21" i="2"/>
  <c r="E22" i="2" s="1"/>
  <c r="D21" i="2"/>
  <c r="N20" i="2"/>
  <c r="M20" i="2"/>
  <c r="D20" i="2"/>
  <c r="AC19" i="2"/>
  <c r="AB19" i="2"/>
  <c r="X19" i="2"/>
  <c r="W19" i="2"/>
  <c r="S19" i="2"/>
  <c r="R19" i="2"/>
  <c r="D19" i="2"/>
  <c r="AB18" i="2"/>
  <c r="AC18" i="2" s="1"/>
  <c r="W18" i="2"/>
  <c r="X18" i="2" s="1"/>
  <c r="R18" i="2"/>
  <c r="S18" i="2" s="1"/>
  <c r="M18" i="2"/>
  <c r="N18" i="2" s="1"/>
  <c r="D18" i="2"/>
  <c r="N17" i="2"/>
  <c r="M17" i="2"/>
  <c r="D17" i="2"/>
  <c r="E16" i="2"/>
  <c r="E17" i="2" s="1"/>
  <c r="D16" i="2"/>
  <c r="AC15" i="2"/>
  <c r="AB15" i="2"/>
  <c r="X15" i="2"/>
  <c r="W15" i="2"/>
  <c r="S15" i="2"/>
  <c r="R15" i="2"/>
  <c r="D15" i="2"/>
  <c r="AB14" i="2"/>
  <c r="AC14" i="2" s="1"/>
  <c r="W14" i="2"/>
  <c r="X14" i="2" s="1"/>
  <c r="R14" i="2"/>
  <c r="S14" i="2" s="1"/>
  <c r="D14" i="2"/>
  <c r="D13" i="2"/>
  <c r="E12" i="2"/>
  <c r="E13" i="2" s="1"/>
  <c r="D12" i="2"/>
  <c r="AC9" i="2"/>
  <c r="X9" i="2"/>
  <c r="S9" i="2"/>
  <c r="D9" i="2"/>
  <c r="E8" i="2" s="1"/>
  <c r="E9" i="2" s="1"/>
  <c r="AC8" i="2"/>
  <c r="X8" i="2"/>
  <c r="Y8" i="2" s="1"/>
  <c r="T8" i="2"/>
  <c r="S8" i="2"/>
  <c r="D8" i="2"/>
  <c r="AC7" i="2"/>
  <c r="X7" i="2"/>
  <c r="S7" i="2"/>
  <c r="D7" i="2"/>
  <c r="AC6" i="2"/>
  <c r="X6" i="2"/>
  <c r="S6" i="2"/>
  <c r="D6" i="2"/>
  <c r="AC5" i="2"/>
  <c r="X5" i="2"/>
  <c r="S5" i="2"/>
  <c r="D5" i="2"/>
  <c r="AC4" i="2"/>
  <c r="X4" i="2"/>
  <c r="U4" i="2"/>
  <c r="T4" i="2"/>
  <c r="S4" i="2"/>
  <c r="D4" i="2"/>
  <c r="E4" i="2" s="1"/>
  <c r="E5" i="2" s="1"/>
  <c r="E113" i="1"/>
  <c r="C113" i="1"/>
  <c r="E112" i="1"/>
  <c r="E111" i="1"/>
  <c r="E110" i="1"/>
  <c r="E109" i="1"/>
  <c r="E108" i="1"/>
  <c r="E107" i="1"/>
  <c r="E106" i="1"/>
  <c r="F105" i="1" s="1"/>
  <c r="F106" i="1" s="1"/>
  <c r="E105" i="1"/>
  <c r="E104" i="1"/>
  <c r="C104" i="1"/>
  <c r="E103" i="1"/>
  <c r="F98" i="1" s="1"/>
  <c r="F99" i="1" s="1"/>
  <c r="E102" i="1"/>
  <c r="E101" i="1"/>
  <c r="E100" i="1"/>
  <c r="E99" i="1"/>
  <c r="E98" i="1"/>
  <c r="E96" i="1"/>
  <c r="C96" i="1"/>
  <c r="E95" i="1"/>
  <c r="E94" i="1"/>
  <c r="E93" i="1"/>
  <c r="E92" i="1"/>
  <c r="E91" i="1"/>
  <c r="E90" i="1"/>
  <c r="C90" i="1"/>
  <c r="E89" i="1"/>
  <c r="E88" i="1"/>
  <c r="E87" i="1"/>
  <c r="F86" i="1"/>
  <c r="F87" i="1" s="1"/>
  <c r="E86" i="1"/>
  <c r="E84" i="1"/>
  <c r="C84" i="1"/>
  <c r="E83" i="1"/>
  <c r="E82" i="1"/>
  <c r="E81" i="1"/>
  <c r="E80" i="1"/>
  <c r="E79" i="1"/>
  <c r="E78" i="1"/>
  <c r="F76" i="1" s="1"/>
  <c r="F77" i="1" s="1"/>
  <c r="C78" i="1"/>
  <c r="E77" i="1"/>
  <c r="E76" i="1"/>
  <c r="E74" i="1"/>
  <c r="C74" i="1"/>
  <c r="E73" i="1"/>
  <c r="E72" i="1"/>
  <c r="E71" i="1"/>
  <c r="E70" i="1"/>
  <c r="F70" i="1" s="1"/>
  <c r="F71" i="1" s="1"/>
  <c r="E69" i="1"/>
  <c r="C69" i="1"/>
  <c r="E68" i="1"/>
  <c r="E67" i="1"/>
  <c r="E66" i="1"/>
  <c r="E65" i="1"/>
  <c r="F65" i="1" s="1"/>
  <c r="F66" i="1" s="1"/>
  <c r="E63" i="1"/>
  <c r="C63" i="1"/>
  <c r="Q62" i="1"/>
  <c r="E62" i="1"/>
  <c r="E61" i="1"/>
  <c r="AD60" i="1"/>
  <c r="AC60" i="1"/>
  <c r="Y60" i="1"/>
  <c r="X60" i="1"/>
  <c r="S60" i="1"/>
  <c r="F60" i="1"/>
  <c r="F61" i="1" s="1"/>
  <c r="E60" i="1"/>
  <c r="AC59" i="1"/>
  <c r="AD59" i="1" s="1"/>
  <c r="Y59" i="1"/>
  <c r="X59" i="1"/>
  <c r="S59" i="1"/>
  <c r="N59" i="1"/>
  <c r="O59" i="1" s="1"/>
  <c r="E59" i="1"/>
  <c r="E57" i="1"/>
  <c r="C57" i="1"/>
  <c r="E56" i="1"/>
  <c r="E55" i="1"/>
  <c r="E54" i="1"/>
  <c r="F53" i="1"/>
  <c r="F54" i="1" s="1"/>
  <c r="E53" i="1"/>
  <c r="E52" i="1"/>
  <c r="C52" i="1"/>
  <c r="E51" i="1"/>
  <c r="E50" i="1"/>
  <c r="E49" i="1"/>
  <c r="F48" i="1" s="1"/>
  <c r="F49" i="1" s="1"/>
  <c r="E48" i="1"/>
  <c r="E47" i="1"/>
  <c r="C47" i="1"/>
  <c r="E46" i="1"/>
  <c r="E45" i="1"/>
  <c r="E44" i="1"/>
  <c r="E43" i="1"/>
  <c r="E42" i="1"/>
  <c r="F42" i="1" s="1"/>
  <c r="F43" i="1" s="1"/>
  <c r="E40" i="1"/>
  <c r="C40" i="1"/>
  <c r="E39" i="1"/>
  <c r="E38" i="1"/>
  <c r="F38" i="1" s="1"/>
  <c r="F39" i="1" s="1"/>
  <c r="E37" i="1"/>
  <c r="C37" i="1"/>
  <c r="E36" i="1"/>
  <c r="Q35" i="1"/>
  <c r="E35" i="1"/>
  <c r="E34" i="1"/>
  <c r="F34" i="1" s="1"/>
  <c r="F35" i="1" s="1"/>
  <c r="E32" i="1"/>
  <c r="E31" i="1"/>
  <c r="E30" i="1"/>
  <c r="E29" i="1"/>
  <c r="E28" i="1"/>
  <c r="E27" i="1"/>
  <c r="E26" i="1"/>
  <c r="F26" i="1" s="1"/>
  <c r="F27" i="1" s="1"/>
  <c r="AD25" i="1"/>
  <c r="AC25" i="1"/>
  <c r="X25" i="1"/>
  <c r="Y25" i="1" s="1"/>
  <c r="T25" i="1"/>
  <c r="S25" i="1"/>
  <c r="N25" i="1"/>
  <c r="O25" i="1" s="1"/>
  <c r="J25" i="1"/>
  <c r="I25" i="1"/>
  <c r="E25" i="1"/>
  <c r="AD24" i="1"/>
  <c r="AC24" i="1"/>
  <c r="X24" i="1"/>
  <c r="Y24" i="1" s="1"/>
  <c r="T24" i="1"/>
  <c r="S24" i="1"/>
  <c r="N24" i="1"/>
  <c r="O24" i="1" s="1"/>
  <c r="J24" i="1"/>
  <c r="I24" i="1"/>
  <c r="E24" i="1"/>
  <c r="AC23" i="1"/>
  <c r="AD23" i="1" s="1"/>
  <c r="Y23" i="1"/>
  <c r="X23" i="1"/>
  <c r="S23" i="1"/>
  <c r="T23" i="1" s="1"/>
  <c r="O23" i="1"/>
  <c r="N23" i="1"/>
  <c r="I23" i="1"/>
  <c r="J23" i="1" s="1"/>
  <c r="E23" i="1"/>
  <c r="AC22" i="1"/>
  <c r="AD22" i="1" s="1"/>
  <c r="Y22" i="1"/>
  <c r="X22" i="1"/>
  <c r="S22" i="1"/>
  <c r="T22" i="1" s="1"/>
  <c r="O22" i="1"/>
  <c r="N22" i="1"/>
  <c r="I22" i="1"/>
  <c r="J22" i="1" s="1"/>
  <c r="E22" i="1"/>
  <c r="AD21" i="1"/>
  <c r="AC21" i="1"/>
  <c r="X21" i="1"/>
  <c r="Y21" i="1" s="1"/>
  <c r="T21" i="1"/>
  <c r="S21" i="1"/>
  <c r="N21" i="1"/>
  <c r="O21" i="1" s="1"/>
  <c r="J21" i="1"/>
  <c r="I21" i="1"/>
  <c r="E21" i="1"/>
  <c r="AD20" i="1"/>
  <c r="AC20" i="1"/>
  <c r="X20" i="1"/>
  <c r="Y20" i="1" s="1"/>
  <c r="T20" i="1"/>
  <c r="S20" i="1"/>
  <c r="N20" i="1"/>
  <c r="O20" i="1" s="1"/>
  <c r="J20" i="1"/>
  <c r="I20" i="1"/>
  <c r="E20" i="1"/>
  <c r="AD19" i="1"/>
  <c r="AC19" i="1"/>
  <c r="X19" i="1"/>
  <c r="Y19" i="1" s="1"/>
  <c r="S19" i="1"/>
  <c r="T19" i="1" s="1"/>
  <c r="O19" i="1"/>
  <c r="N19" i="1"/>
  <c r="J19" i="1"/>
  <c r="I19" i="1"/>
  <c r="E19" i="1"/>
  <c r="AC18" i="1"/>
  <c r="AD18" i="1" s="1"/>
  <c r="AE18" i="1" s="1"/>
  <c r="X18" i="1"/>
  <c r="Y18" i="1" s="1"/>
  <c r="S18" i="1"/>
  <c r="T18" i="1" s="1"/>
  <c r="U18" i="1" s="1"/>
  <c r="N18" i="1"/>
  <c r="O18" i="1" s="1"/>
  <c r="I18" i="1"/>
  <c r="J18" i="1" s="1"/>
  <c r="K18" i="1" s="1"/>
  <c r="F18" i="1"/>
  <c r="F19" i="1" s="1"/>
  <c r="E18" i="1"/>
  <c r="E16" i="1"/>
  <c r="C16" i="1"/>
  <c r="E15" i="1"/>
  <c r="E14" i="1"/>
  <c r="E13" i="1"/>
  <c r="E12" i="1"/>
  <c r="E11" i="1"/>
  <c r="F11" i="1" s="1"/>
  <c r="F12" i="1" s="1"/>
  <c r="E10" i="1"/>
  <c r="C10" i="1"/>
  <c r="E9" i="1"/>
  <c r="E8" i="1"/>
  <c r="E7" i="1"/>
  <c r="E6" i="1"/>
  <c r="E5" i="1"/>
  <c r="E4" i="1"/>
  <c r="F4" i="1" s="1"/>
  <c r="F5" i="1" s="1"/>
  <c r="G5" i="1" s="1"/>
  <c r="F17" i="2" l="1"/>
  <c r="F22" i="2"/>
  <c r="H23" i="2" s="1"/>
  <c r="I23" i="2" s="1"/>
  <c r="F8" i="2"/>
  <c r="H8" i="2" s="1"/>
  <c r="I8" i="2" s="1"/>
  <c r="J8" i="2" s="1"/>
  <c r="H9" i="2"/>
  <c r="I9" i="2" s="1"/>
  <c r="Z4" i="2"/>
  <c r="Y4" i="2"/>
  <c r="H24" i="2"/>
  <c r="I24" i="2" s="1"/>
  <c r="H21" i="2"/>
  <c r="I21" i="2" s="1"/>
  <c r="H25" i="2"/>
  <c r="I25" i="2" s="1"/>
  <c r="H22" i="2"/>
  <c r="I22" i="2" s="1"/>
  <c r="H19" i="2"/>
  <c r="I19" i="2" s="1"/>
  <c r="H16" i="2"/>
  <c r="I16" i="2" s="1"/>
  <c r="M16" i="2"/>
  <c r="N16" i="2" s="1"/>
  <c r="H17" i="2"/>
  <c r="I17" i="2" s="1"/>
  <c r="R16" i="2"/>
  <c r="S16" i="2" s="1"/>
  <c r="H18" i="2"/>
  <c r="I18" i="2" s="1"/>
  <c r="F33" i="2"/>
  <c r="M22" i="2"/>
  <c r="N22" i="2" s="1"/>
  <c r="M23" i="2"/>
  <c r="N23" i="2" s="1"/>
  <c r="M21" i="2"/>
  <c r="N21" i="2" s="1"/>
  <c r="F20" i="2"/>
  <c r="F29" i="2"/>
  <c r="M24" i="2"/>
  <c r="N24" i="2" s="1"/>
  <c r="F13" i="2"/>
  <c r="F5" i="2"/>
  <c r="M25" i="2"/>
  <c r="N25" i="2" s="1"/>
  <c r="AE4" i="2"/>
  <c r="AD4" i="2"/>
  <c r="AD8" i="2"/>
  <c r="AC8" i="1"/>
  <c r="AD8" i="1" s="1"/>
  <c r="S8" i="1"/>
  <c r="T8" i="1" s="1"/>
  <c r="I8" i="1"/>
  <c r="J8" i="1" s="1"/>
  <c r="X6" i="1"/>
  <c r="Y6" i="1" s="1"/>
  <c r="AC5" i="1"/>
  <c r="AD5" i="1" s="1"/>
  <c r="S5" i="1"/>
  <c r="T5" i="1" s="1"/>
  <c r="AC10" i="1"/>
  <c r="AD10" i="1" s="1"/>
  <c r="S10" i="1"/>
  <c r="T10" i="1" s="1"/>
  <c r="I10" i="1"/>
  <c r="J10" i="1" s="1"/>
  <c r="AC9" i="1"/>
  <c r="AD9" i="1" s="1"/>
  <c r="S9" i="1"/>
  <c r="T9" i="1" s="1"/>
  <c r="I9" i="1"/>
  <c r="J9" i="1" s="1"/>
  <c r="X7" i="1"/>
  <c r="Y7" i="1" s="1"/>
  <c r="N7" i="1"/>
  <c r="O7" i="1" s="1"/>
  <c r="I6" i="1"/>
  <c r="J6" i="1" s="1"/>
  <c r="AC4" i="1"/>
  <c r="AD4" i="1" s="1"/>
  <c r="X4" i="1"/>
  <c r="Y4" i="1" s="1"/>
  <c r="S4" i="1"/>
  <c r="T4" i="1" s="1"/>
  <c r="N4" i="1"/>
  <c r="O4" i="1" s="1"/>
  <c r="I4" i="1"/>
  <c r="J4" i="1" s="1"/>
  <c r="X8" i="1"/>
  <c r="Y8" i="1" s="1"/>
  <c r="N8" i="1"/>
  <c r="O8" i="1" s="1"/>
  <c r="AC6" i="1"/>
  <c r="AD6" i="1" s="1"/>
  <c r="N6" i="1"/>
  <c r="O6" i="1" s="1"/>
  <c r="X5" i="1"/>
  <c r="Y5" i="1" s="1"/>
  <c r="I5" i="1"/>
  <c r="J5" i="1" s="1"/>
  <c r="X10" i="1"/>
  <c r="Y10" i="1" s="1"/>
  <c r="X9" i="1"/>
  <c r="Y9" i="1" s="1"/>
  <c r="S7" i="1"/>
  <c r="T7" i="1" s="1"/>
  <c r="S6" i="1"/>
  <c r="T6" i="1" s="1"/>
  <c r="N5" i="1"/>
  <c r="O5" i="1" s="1"/>
  <c r="N10" i="1"/>
  <c r="O10" i="1" s="1"/>
  <c r="N9" i="1"/>
  <c r="O9" i="1" s="1"/>
  <c r="I7" i="1"/>
  <c r="J7" i="1" s="1"/>
  <c r="AC7" i="1"/>
  <c r="AD7" i="1" s="1"/>
  <c r="P18" i="1"/>
  <c r="Z18" i="1"/>
  <c r="G106" i="1"/>
  <c r="G99" i="1"/>
  <c r="G87" i="1"/>
  <c r="G77" i="1"/>
  <c r="G66" i="1"/>
  <c r="G39" i="1"/>
  <c r="G35" i="1"/>
  <c r="G27" i="1"/>
  <c r="G12" i="1"/>
  <c r="G71" i="1"/>
  <c r="G49" i="1"/>
  <c r="G43" i="1"/>
  <c r="G54" i="1"/>
  <c r="G61" i="1"/>
  <c r="F91" i="1"/>
  <c r="F92" i="1" s="1"/>
  <c r="G92" i="1" s="1"/>
  <c r="F79" i="1"/>
  <c r="F80" i="1" s="1"/>
  <c r="G80" i="1" s="1"/>
  <c r="O21" i="2" l="1"/>
  <c r="J16" i="2"/>
  <c r="W22" i="2"/>
  <c r="X22" i="2" s="1"/>
  <c r="AB21" i="2"/>
  <c r="AC21" i="2" s="1"/>
  <c r="AB20" i="2"/>
  <c r="AC20" i="2" s="1"/>
  <c r="R20" i="2"/>
  <c r="S20" i="2" s="1"/>
  <c r="W17" i="2"/>
  <c r="X17" i="2" s="1"/>
  <c r="AB16" i="2"/>
  <c r="AC16" i="2" s="1"/>
  <c r="H15" i="2"/>
  <c r="I15" i="2" s="1"/>
  <c r="W13" i="2"/>
  <c r="X13" i="2" s="1"/>
  <c r="AB12" i="2"/>
  <c r="AC12" i="2" s="1"/>
  <c r="W12" i="2"/>
  <c r="X12" i="2" s="1"/>
  <c r="R12" i="2"/>
  <c r="S12" i="2" s="1"/>
  <c r="M12" i="2"/>
  <c r="N12" i="2" s="1"/>
  <c r="H12" i="2"/>
  <c r="I12" i="2" s="1"/>
  <c r="W23" i="2"/>
  <c r="X23" i="2" s="1"/>
  <c r="M14" i="2"/>
  <c r="N14" i="2" s="1"/>
  <c r="H13" i="2"/>
  <c r="I13" i="2" s="1"/>
  <c r="AB23" i="2"/>
  <c r="AC23" i="2" s="1"/>
  <c r="AB22" i="2"/>
  <c r="AC22" i="2" s="1"/>
  <c r="R22" i="2"/>
  <c r="S22" i="2" s="1"/>
  <c r="R21" i="2"/>
  <c r="S21" i="2" s="1"/>
  <c r="W20" i="2"/>
  <c r="X20" i="2" s="1"/>
  <c r="AB17" i="2"/>
  <c r="AC17" i="2" s="1"/>
  <c r="R17" i="2"/>
  <c r="S17" i="2" s="1"/>
  <c r="T16" i="2" s="1"/>
  <c r="M15" i="2"/>
  <c r="N15" i="2" s="1"/>
  <c r="AB13" i="2"/>
  <c r="AC13" i="2" s="1"/>
  <c r="M13" i="2"/>
  <c r="N13" i="2" s="1"/>
  <c r="R23" i="2"/>
  <c r="S23" i="2" s="1"/>
  <c r="R13" i="2"/>
  <c r="S13" i="2" s="1"/>
  <c r="W21" i="2"/>
  <c r="X21" i="2" s="1"/>
  <c r="W16" i="2"/>
  <c r="X16" i="2" s="1"/>
  <c r="Y16" i="2" s="1"/>
  <c r="H14" i="2"/>
  <c r="I14" i="2" s="1"/>
  <c r="AB30" i="2"/>
  <c r="AC30" i="2" s="1"/>
  <c r="R30" i="2"/>
  <c r="S30" i="2" s="1"/>
  <c r="H30" i="2"/>
  <c r="I30" i="2" s="1"/>
  <c r="R29" i="2"/>
  <c r="S29" i="2" s="1"/>
  <c r="M29" i="2"/>
  <c r="N29" i="2" s="1"/>
  <c r="AB34" i="2"/>
  <c r="AC34" i="2" s="1"/>
  <c r="AB32" i="2"/>
  <c r="AC32" i="2" s="1"/>
  <c r="AB31" i="2"/>
  <c r="AC31" i="2" s="1"/>
  <c r="H31" i="2"/>
  <c r="I31" i="2" s="1"/>
  <c r="W29" i="2"/>
  <c r="X29" i="2" s="1"/>
  <c r="AB28" i="2"/>
  <c r="AC28" i="2" s="1"/>
  <c r="W28" i="2"/>
  <c r="X28" i="2" s="1"/>
  <c r="R28" i="2"/>
  <c r="S28" i="2" s="1"/>
  <c r="M28" i="2"/>
  <c r="N28" i="2" s="1"/>
  <c r="H28" i="2"/>
  <c r="I28" i="2" s="1"/>
  <c r="R34" i="2"/>
  <c r="S34" i="2" s="1"/>
  <c r="T32" i="2" s="1"/>
  <c r="W30" i="2"/>
  <c r="X30" i="2" s="1"/>
  <c r="M30" i="2"/>
  <c r="N30" i="2" s="1"/>
  <c r="H29" i="2"/>
  <c r="I29" i="2" s="1"/>
  <c r="W34" i="2"/>
  <c r="X34" i="2" s="1"/>
  <c r="Y32" i="2" s="1"/>
  <c r="AB33" i="2"/>
  <c r="AC33" i="2" s="1"/>
  <c r="M31" i="2"/>
  <c r="N31" i="2" s="1"/>
  <c r="AB29" i="2"/>
  <c r="AC29" i="2" s="1"/>
  <c r="J21" i="2"/>
  <c r="H7" i="2"/>
  <c r="I7" i="2" s="1"/>
  <c r="H6" i="2"/>
  <c r="I6" i="2" s="1"/>
  <c r="H5" i="2"/>
  <c r="I5" i="2" s="1"/>
  <c r="M4" i="2"/>
  <c r="N4" i="2" s="1"/>
  <c r="H4" i="2"/>
  <c r="I4" i="2" s="1"/>
  <c r="M8" i="2"/>
  <c r="N8" i="2" s="1"/>
  <c r="M7" i="2"/>
  <c r="N7" i="2" s="1"/>
  <c r="P8" i="2" s="1"/>
  <c r="M6" i="2"/>
  <c r="N6" i="2" s="1"/>
  <c r="M5" i="2"/>
  <c r="N5" i="2" s="1"/>
  <c r="M9" i="2"/>
  <c r="N9" i="2" s="1"/>
  <c r="H20" i="2"/>
  <c r="I20" i="2" s="1"/>
  <c r="M19" i="2"/>
  <c r="N19" i="2" s="1"/>
  <c r="O16" i="2" s="1"/>
  <c r="H34" i="2"/>
  <c r="I34" i="2" s="1"/>
  <c r="H33" i="2"/>
  <c r="I33" i="2" s="1"/>
  <c r="M34" i="2"/>
  <c r="N34" i="2" s="1"/>
  <c r="M33" i="2"/>
  <c r="N33" i="2" s="1"/>
  <c r="H32" i="2"/>
  <c r="I32" i="2" s="1"/>
  <c r="M32" i="2"/>
  <c r="N32" i="2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S95" i="1"/>
  <c r="T95" i="1" s="1"/>
  <c r="S92" i="1"/>
  <c r="T92" i="1" s="1"/>
  <c r="S91" i="1"/>
  <c r="T91" i="1" s="1"/>
  <c r="U91" i="1" s="1"/>
  <c r="I91" i="1"/>
  <c r="J91" i="1" s="1"/>
  <c r="S96" i="1"/>
  <c r="T96" i="1" s="1"/>
  <c r="X94" i="1"/>
  <c r="Y94" i="1" s="1"/>
  <c r="N93" i="1"/>
  <c r="O93" i="1" s="1"/>
  <c r="AC92" i="1"/>
  <c r="AD92" i="1" s="1"/>
  <c r="N92" i="1"/>
  <c r="O92" i="1" s="1"/>
  <c r="AC95" i="1"/>
  <c r="AD95" i="1" s="1"/>
  <c r="I95" i="1"/>
  <c r="J95" i="1" s="1"/>
  <c r="X93" i="1"/>
  <c r="Y93" i="1" s="1"/>
  <c r="X92" i="1"/>
  <c r="Y92" i="1" s="1"/>
  <c r="N91" i="1"/>
  <c r="O91" i="1" s="1"/>
  <c r="N94" i="1"/>
  <c r="O94" i="1" s="1"/>
  <c r="I92" i="1"/>
  <c r="J92" i="1" s="1"/>
  <c r="AC96" i="1"/>
  <c r="AD96" i="1" s="1"/>
  <c r="I96" i="1"/>
  <c r="J96" i="1" s="1"/>
  <c r="AC91" i="1"/>
  <c r="AD91" i="1" s="1"/>
  <c r="AC84" i="1"/>
  <c r="AD84" i="1" s="1"/>
  <c r="S84" i="1"/>
  <c r="T84" i="1" s="1"/>
  <c r="I84" i="1"/>
  <c r="J84" i="1" s="1"/>
  <c r="AC83" i="1"/>
  <c r="AD83" i="1" s="1"/>
  <c r="S83" i="1"/>
  <c r="T83" i="1" s="1"/>
  <c r="I83" i="1"/>
  <c r="J83" i="1" s="1"/>
  <c r="X81" i="1"/>
  <c r="Y81" i="1" s="1"/>
  <c r="N81" i="1"/>
  <c r="O81" i="1" s="1"/>
  <c r="N79" i="1"/>
  <c r="O79" i="1" s="1"/>
  <c r="P79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X80" i="1"/>
  <c r="Y80" i="1" s="1"/>
  <c r="AC79" i="1"/>
  <c r="AD79" i="1" s="1"/>
  <c r="X84" i="1"/>
  <c r="Y84" i="1" s="1"/>
  <c r="AC82" i="1"/>
  <c r="AD82" i="1" s="1"/>
  <c r="N80" i="1"/>
  <c r="O80" i="1" s="1"/>
  <c r="S82" i="1"/>
  <c r="T82" i="1" s="1"/>
  <c r="I82" i="1"/>
  <c r="J82" i="1" s="1"/>
  <c r="I79" i="1"/>
  <c r="J79" i="1" s="1"/>
  <c r="I62" i="1"/>
  <c r="J62" i="1" s="1"/>
  <c r="S61" i="1"/>
  <c r="T61" i="1" s="1"/>
  <c r="N60" i="1"/>
  <c r="O60" i="1" s="1"/>
  <c r="X63" i="1"/>
  <c r="Y63" i="1" s="1"/>
  <c r="I63" i="1"/>
  <c r="J63" i="1" s="1"/>
  <c r="AC62" i="1"/>
  <c r="AD62" i="1" s="1"/>
  <c r="N62" i="1"/>
  <c r="O62" i="1" s="1"/>
  <c r="X61" i="1"/>
  <c r="Y61" i="1" s="1"/>
  <c r="I59" i="1"/>
  <c r="J59" i="1" s="1"/>
  <c r="N63" i="1"/>
  <c r="O63" i="1" s="1"/>
  <c r="S62" i="1"/>
  <c r="T62" i="1" s="1"/>
  <c r="I61" i="1"/>
  <c r="J61" i="1" s="1"/>
  <c r="S63" i="1"/>
  <c r="T63" i="1" s="1"/>
  <c r="X62" i="1"/>
  <c r="Y62" i="1" s="1"/>
  <c r="AC61" i="1"/>
  <c r="AD61" i="1" s="1"/>
  <c r="N61" i="1"/>
  <c r="O61" i="1" s="1"/>
  <c r="AC63" i="1"/>
  <c r="AD63" i="1" s="1"/>
  <c r="AC74" i="1"/>
  <c r="AD74" i="1" s="1"/>
  <c r="S74" i="1"/>
  <c r="T74" i="1" s="1"/>
  <c r="I74" i="1"/>
  <c r="J74" i="1" s="1"/>
  <c r="AC73" i="1"/>
  <c r="AD73" i="1" s="1"/>
  <c r="S73" i="1"/>
  <c r="T73" i="1" s="1"/>
  <c r="I73" i="1"/>
  <c r="J73" i="1" s="1"/>
  <c r="X74" i="1"/>
  <c r="Y74" i="1" s="1"/>
  <c r="N74" i="1"/>
  <c r="O74" i="1" s="1"/>
  <c r="X73" i="1"/>
  <c r="Y73" i="1" s="1"/>
  <c r="N73" i="1"/>
  <c r="O73" i="1" s="1"/>
  <c r="AC71" i="1"/>
  <c r="AD71" i="1" s="1"/>
  <c r="AC72" i="1"/>
  <c r="AD72" i="1" s="1"/>
  <c r="I72" i="1"/>
  <c r="J72" i="1" s="1"/>
  <c r="X71" i="1"/>
  <c r="Y71" i="1" s="1"/>
  <c r="N71" i="1"/>
  <c r="O71" i="1" s="1"/>
  <c r="AC70" i="1"/>
  <c r="AD70" i="1" s="1"/>
  <c r="I70" i="1"/>
  <c r="J70" i="1" s="1"/>
  <c r="X72" i="1"/>
  <c r="Y72" i="1" s="1"/>
  <c r="N70" i="1"/>
  <c r="O70" i="1" s="1"/>
  <c r="S72" i="1"/>
  <c r="T72" i="1" s="1"/>
  <c r="S71" i="1"/>
  <c r="T71" i="1" s="1"/>
  <c r="I71" i="1"/>
  <c r="J71" i="1" s="1"/>
  <c r="S70" i="1"/>
  <c r="T70" i="1" s="1"/>
  <c r="X70" i="1"/>
  <c r="Y70" i="1" s="1"/>
  <c r="N72" i="1"/>
  <c r="O72" i="1" s="1"/>
  <c r="AC57" i="1"/>
  <c r="AD57" i="1" s="1"/>
  <c r="S57" i="1"/>
  <c r="T57" i="1" s="1"/>
  <c r="I57" i="1"/>
  <c r="J57" i="1" s="1"/>
  <c r="AC56" i="1"/>
  <c r="AD56" i="1" s="1"/>
  <c r="S56" i="1"/>
  <c r="T56" i="1" s="1"/>
  <c r="I56" i="1"/>
  <c r="J56" i="1" s="1"/>
  <c r="X54" i="1"/>
  <c r="Y54" i="1" s="1"/>
  <c r="X55" i="1"/>
  <c r="Y55" i="1" s="1"/>
  <c r="N55" i="1"/>
  <c r="O55" i="1" s="1"/>
  <c r="S53" i="1"/>
  <c r="T53" i="1" s="1"/>
  <c r="U53" i="1" s="1"/>
  <c r="X57" i="1"/>
  <c r="Y57" i="1" s="1"/>
  <c r="N57" i="1"/>
  <c r="O57" i="1" s="1"/>
  <c r="X56" i="1"/>
  <c r="Y56" i="1" s="1"/>
  <c r="N56" i="1"/>
  <c r="O56" i="1" s="1"/>
  <c r="AC54" i="1"/>
  <c r="AD54" i="1" s="1"/>
  <c r="S54" i="1"/>
  <c r="T54" i="1" s="1"/>
  <c r="S55" i="1"/>
  <c r="T55" i="1" s="1"/>
  <c r="I53" i="1"/>
  <c r="J53" i="1" s="1"/>
  <c r="I55" i="1"/>
  <c r="J55" i="1" s="1"/>
  <c r="N54" i="1"/>
  <c r="O54" i="1" s="1"/>
  <c r="X53" i="1"/>
  <c r="Y53" i="1" s="1"/>
  <c r="AC55" i="1"/>
  <c r="AD55" i="1" s="1"/>
  <c r="I54" i="1"/>
  <c r="J54" i="1" s="1"/>
  <c r="N53" i="1"/>
  <c r="O53" i="1" s="1"/>
  <c r="AC53" i="1"/>
  <c r="X16" i="1"/>
  <c r="Y16" i="1" s="1"/>
  <c r="N16" i="1"/>
  <c r="O16" i="1" s="1"/>
  <c r="X15" i="1"/>
  <c r="Y15" i="1" s="1"/>
  <c r="N15" i="1"/>
  <c r="O15" i="1" s="1"/>
  <c r="AC13" i="1"/>
  <c r="AD13" i="1" s="1"/>
  <c r="S13" i="1"/>
  <c r="T13" i="1" s="1"/>
  <c r="V4" i="1" s="1"/>
  <c r="I13" i="1"/>
  <c r="J13" i="1" s="1"/>
  <c r="AC11" i="1"/>
  <c r="AD11" i="1" s="1"/>
  <c r="AE4" i="1" s="1"/>
  <c r="S11" i="1"/>
  <c r="T11" i="1" s="1"/>
  <c r="U4" i="1" s="1"/>
  <c r="AC14" i="1"/>
  <c r="AD14" i="1" s="1"/>
  <c r="S14" i="1"/>
  <c r="T14" i="1" s="1"/>
  <c r="I14" i="1"/>
  <c r="J14" i="1" s="1"/>
  <c r="X12" i="1"/>
  <c r="Y12" i="1" s="1"/>
  <c r="N12" i="1"/>
  <c r="O12" i="1" s="1"/>
  <c r="Q4" i="1" s="1"/>
  <c r="Q5" i="1" s="1"/>
  <c r="I11" i="1"/>
  <c r="J11" i="1" s="1"/>
  <c r="AC16" i="1"/>
  <c r="AD16" i="1" s="1"/>
  <c r="S16" i="1"/>
  <c r="T16" i="1" s="1"/>
  <c r="I16" i="1"/>
  <c r="J16" i="1" s="1"/>
  <c r="AC15" i="1"/>
  <c r="AD15" i="1" s="1"/>
  <c r="S15" i="1"/>
  <c r="T15" i="1" s="1"/>
  <c r="I15" i="1"/>
  <c r="J15" i="1" s="1"/>
  <c r="X13" i="1"/>
  <c r="Y13" i="1" s="1"/>
  <c r="Z4" i="1" s="1"/>
  <c r="N13" i="1"/>
  <c r="O13" i="1" s="1"/>
  <c r="X11" i="1"/>
  <c r="Y11" i="1" s="1"/>
  <c r="N11" i="1"/>
  <c r="O11" i="1" s="1"/>
  <c r="Q6" i="1" s="1"/>
  <c r="AC12" i="1"/>
  <c r="AD12" i="1" s="1"/>
  <c r="AF4" i="1" s="1"/>
  <c r="X14" i="1"/>
  <c r="Y14" i="1" s="1"/>
  <c r="S12" i="1"/>
  <c r="T12" i="1" s="1"/>
  <c r="N14" i="1"/>
  <c r="O14" i="1" s="1"/>
  <c r="I12" i="1"/>
  <c r="J12" i="1" s="1"/>
  <c r="L4" i="1" s="1"/>
  <c r="L5" i="1" s="1"/>
  <c r="AC69" i="1"/>
  <c r="AD69" i="1" s="1"/>
  <c r="S69" i="1"/>
  <c r="T69" i="1" s="1"/>
  <c r="I69" i="1"/>
  <c r="J69" i="1" s="1"/>
  <c r="AC68" i="1"/>
  <c r="AD68" i="1" s="1"/>
  <c r="S68" i="1"/>
  <c r="T68" i="1" s="1"/>
  <c r="N67" i="1"/>
  <c r="O67" i="1" s="1"/>
  <c r="X66" i="1"/>
  <c r="Y66" i="1" s="1"/>
  <c r="I66" i="1"/>
  <c r="J66" i="1" s="1"/>
  <c r="AC67" i="1"/>
  <c r="AD67" i="1" s="1"/>
  <c r="S67" i="1"/>
  <c r="T67" i="1" s="1"/>
  <c r="N66" i="1"/>
  <c r="O66" i="1" s="1"/>
  <c r="X69" i="1"/>
  <c r="Y69" i="1" s="1"/>
  <c r="N69" i="1"/>
  <c r="O69" i="1" s="1"/>
  <c r="X68" i="1"/>
  <c r="Y68" i="1" s="1"/>
  <c r="I68" i="1"/>
  <c r="J68" i="1" s="1"/>
  <c r="AC66" i="1"/>
  <c r="AD66" i="1" s="1"/>
  <c r="S66" i="1"/>
  <c r="T66" i="1" s="1"/>
  <c r="N65" i="1"/>
  <c r="O65" i="1" s="1"/>
  <c r="X67" i="1"/>
  <c r="Y67" i="1" s="1"/>
  <c r="AC65" i="1"/>
  <c r="AD65" i="1" s="1"/>
  <c r="I65" i="1"/>
  <c r="J65" i="1" s="1"/>
  <c r="S65" i="1"/>
  <c r="T65" i="1" s="1"/>
  <c r="X65" i="1"/>
  <c r="Y65" i="1" s="1"/>
  <c r="N68" i="1"/>
  <c r="O68" i="1" s="1"/>
  <c r="I67" i="1"/>
  <c r="J67" i="1" s="1"/>
  <c r="P4" i="1"/>
  <c r="X38" i="1"/>
  <c r="Y38" i="1" s="1"/>
  <c r="X40" i="1"/>
  <c r="Y40" i="1" s="1"/>
  <c r="N40" i="1"/>
  <c r="O40" i="1" s="1"/>
  <c r="X39" i="1"/>
  <c r="Y39" i="1" s="1"/>
  <c r="N39" i="1"/>
  <c r="O39" i="1" s="1"/>
  <c r="I38" i="1"/>
  <c r="J38" i="1" s="1"/>
  <c r="N38" i="1"/>
  <c r="O38" i="1" s="1"/>
  <c r="S40" i="1"/>
  <c r="T40" i="1" s="1"/>
  <c r="I40" i="1"/>
  <c r="J40" i="1" s="1"/>
  <c r="S39" i="1"/>
  <c r="T39" i="1" s="1"/>
  <c r="I39" i="1"/>
  <c r="J39" i="1" s="1"/>
  <c r="S38" i="1"/>
  <c r="T38" i="1" s="1"/>
  <c r="U38" i="1" s="1"/>
  <c r="K4" i="1"/>
  <c r="AC47" i="1"/>
  <c r="AD47" i="1" s="1"/>
  <c r="S47" i="1"/>
  <c r="T47" i="1" s="1"/>
  <c r="I47" i="1"/>
  <c r="J47" i="1" s="1"/>
  <c r="AC46" i="1"/>
  <c r="AD46" i="1" s="1"/>
  <c r="S46" i="1"/>
  <c r="T46" i="1" s="1"/>
  <c r="I46" i="1"/>
  <c r="J46" i="1" s="1"/>
  <c r="X44" i="1"/>
  <c r="Y44" i="1" s="1"/>
  <c r="N44" i="1"/>
  <c r="O44" i="1" s="1"/>
  <c r="I43" i="1"/>
  <c r="J43" i="1" s="1"/>
  <c r="X45" i="1"/>
  <c r="Y45" i="1" s="1"/>
  <c r="N45" i="1"/>
  <c r="O45" i="1" s="1"/>
  <c r="AC43" i="1"/>
  <c r="AD43" i="1" s="1"/>
  <c r="N43" i="1"/>
  <c r="O43" i="1" s="1"/>
  <c r="X47" i="1"/>
  <c r="Y47" i="1" s="1"/>
  <c r="N47" i="1"/>
  <c r="O47" i="1" s="1"/>
  <c r="X46" i="1"/>
  <c r="Y46" i="1" s="1"/>
  <c r="N46" i="1"/>
  <c r="O46" i="1" s="1"/>
  <c r="AC44" i="1"/>
  <c r="AD44" i="1" s="1"/>
  <c r="S44" i="1"/>
  <c r="T44" i="1" s="1"/>
  <c r="I44" i="1"/>
  <c r="J44" i="1" s="1"/>
  <c r="S43" i="1"/>
  <c r="T43" i="1" s="1"/>
  <c r="S45" i="1"/>
  <c r="T45" i="1" s="1"/>
  <c r="S42" i="1"/>
  <c r="T42" i="1" s="1"/>
  <c r="I45" i="1"/>
  <c r="J45" i="1" s="1"/>
  <c r="N42" i="1"/>
  <c r="O42" i="1" s="1"/>
  <c r="X43" i="1"/>
  <c r="Y43" i="1" s="1"/>
  <c r="AC42" i="1"/>
  <c r="AD42" i="1" s="1"/>
  <c r="I42" i="1"/>
  <c r="J42" i="1" s="1"/>
  <c r="AC45" i="1"/>
  <c r="AD45" i="1" s="1"/>
  <c r="X42" i="1"/>
  <c r="Y42" i="1" s="1"/>
  <c r="AC32" i="1"/>
  <c r="AD32" i="1" s="1"/>
  <c r="S32" i="1"/>
  <c r="T32" i="1" s="1"/>
  <c r="I32" i="1"/>
  <c r="J32" i="1" s="1"/>
  <c r="X30" i="1"/>
  <c r="Y30" i="1" s="1"/>
  <c r="N30" i="1"/>
  <c r="O30" i="1" s="1"/>
  <c r="AC28" i="1"/>
  <c r="AD28" i="1" s="1"/>
  <c r="S28" i="1"/>
  <c r="T28" i="1" s="1"/>
  <c r="I28" i="1"/>
  <c r="J28" i="1" s="1"/>
  <c r="X26" i="1"/>
  <c r="Y26" i="1" s="1"/>
  <c r="X31" i="1"/>
  <c r="Y31" i="1" s="1"/>
  <c r="N31" i="1"/>
  <c r="O31" i="1" s="1"/>
  <c r="AC29" i="1"/>
  <c r="AD29" i="1" s="1"/>
  <c r="S29" i="1"/>
  <c r="T29" i="1" s="1"/>
  <c r="I29" i="1"/>
  <c r="J29" i="1" s="1"/>
  <c r="X27" i="1"/>
  <c r="Y27" i="1" s="1"/>
  <c r="N27" i="1"/>
  <c r="O27" i="1" s="1"/>
  <c r="AC26" i="1"/>
  <c r="AD26" i="1" s="1"/>
  <c r="I26" i="1"/>
  <c r="J26" i="1" s="1"/>
  <c r="X32" i="1"/>
  <c r="Y32" i="1" s="1"/>
  <c r="N32" i="1"/>
  <c r="O32" i="1" s="1"/>
  <c r="AC30" i="1"/>
  <c r="AD30" i="1" s="1"/>
  <c r="S30" i="1"/>
  <c r="T30" i="1" s="1"/>
  <c r="I30" i="1"/>
  <c r="J30" i="1" s="1"/>
  <c r="X28" i="1"/>
  <c r="Y28" i="1" s="1"/>
  <c r="N28" i="1"/>
  <c r="O28" i="1" s="1"/>
  <c r="N26" i="1"/>
  <c r="O26" i="1" s="1"/>
  <c r="X29" i="1"/>
  <c r="Y29" i="1" s="1"/>
  <c r="S27" i="1"/>
  <c r="T27" i="1" s="1"/>
  <c r="AC31" i="1"/>
  <c r="AD31" i="1" s="1"/>
  <c r="N29" i="1"/>
  <c r="O29" i="1" s="1"/>
  <c r="I27" i="1"/>
  <c r="J27" i="1" s="1"/>
  <c r="S26" i="1"/>
  <c r="T26" i="1" s="1"/>
  <c r="I31" i="1"/>
  <c r="J31" i="1" s="1"/>
  <c r="S31" i="1"/>
  <c r="T31" i="1" s="1"/>
  <c r="AC27" i="1"/>
  <c r="AD27" i="1" s="1"/>
  <c r="AC78" i="1"/>
  <c r="AD78" i="1" s="1"/>
  <c r="I78" i="1"/>
  <c r="J78" i="1" s="1"/>
  <c r="X77" i="1"/>
  <c r="Y77" i="1" s="1"/>
  <c r="AC76" i="1"/>
  <c r="AD76" i="1" s="1"/>
  <c r="X76" i="1"/>
  <c r="Y76" i="1" s="1"/>
  <c r="S76" i="1"/>
  <c r="T76" i="1" s="1"/>
  <c r="N76" i="1"/>
  <c r="O76" i="1" s="1"/>
  <c r="I76" i="1"/>
  <c r="J76" i="1" s="1"/>
  <c r="S78" i="1"/>
  <c r="T78" i="1" s="1"/>
  <c r="N77" i="1"/>
  <c r="O77" i="1" s="1"/>
  <c r="I77" i="1"/>
  <c r="J77" i="1" s="1"/>
  <c r="N78" i="1"/>
  <c r="O78" i="1" s="1"/>
  <c r="S77" i="1"/>
  <c r="T77" i="1" s="1"/>
  <c r="X78" i="1"/>
  <c r="Y78" i="1" s="1"/>
  <c r="AC77" i="1"/>
  <c r="AD77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N104" i="1"/>
  <c r="O104" i="1" s="1"/>
  <c r="X103" i="1"/>
  <c r="Y103" i="1" s="1"/>
  <c r="I100" i="1"/>
  <c r="J100" i="1" s="1"/>
  <c r="X99" i="1"/>
  <c r="Y99" i="1" s="1"/>
  <c r="AC98" i="1"/>
  <c r="AD98" i="1" s="1"/>
  <c r="S98" i="1"/>
  <c r="T98" i="1" s="1"/>
  <c r="I98" i="1"/>
  <c r="J98" i="1" s="1"/>
  <c r="X102" i="1"/>
  <c r="Y102" i="1" s="1"/>
  <c r="S101" i="1"/>
  <c r="T101" i="1" s="1"/>
  <c r="I99" i="1"/>
  <c r="J99" i="1" s="1"/>
  <c r="X104" i="1"/>
  <c r="Y104" i="1" s="1"/>
  <c r="N103" i="1"/>
  <c r="O103" i="1" s="1"/>
  <c r="AC100" i="1"/>
  <c r="AD100" i="1" s="1"/>
  <c r="X98" i="1"/>
  <c r="Y98" i="1" s="1"/>
  <c r="N98" i="1"/>
  <c r="O98" i="1" s="1"/>
  <c r="X100" i="1"/>
  <c r="Y100" i="1" s="1"/>
  <c r="AC101" i="1"/>
  <c r="AD101" i="1" s="1"/>
  <c r="I101" i="1"/>
  <c r="J101" i="1" s="1"/>
  <c r="N102" i="1"/>
  <c r="O102" i="1" s="1"/>
  <c r="AC99" i="1"/>
  <c r="AD99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N90" i="1"/>
  <c r="O90" i="1" s="1"/>
  <c r="AC89" i="1"/>
  <c r="AD89" i="1" s="1"/>
  <c r="I89" i="1"/>
  <c r="J89" i="1" s="1"/>
  <c r="N88" i="1"/>
  <c r="O88" i="1" s="1"/>
  <c r="S87" i="1"/>
  <c r="T87" i="1" s="1"/>
  <c r="I87" i="1"/>
  <c r="J87" i="1" s="1"/>
  <c r="X90" i="1"/>
  <c r="Y90" i="1" s="1"/>
  <c r="I90" i="1"/>
  <c r="J90" i="1" s="1"/>
  <c r="AC87" i="1"/>
  <c r="AD87" i="1" s="1"/>
  <c r="S90" i="1"/>
  <c r="T90" i="1" s="1"/>
  <c r="X89" i="1"/>
  <c r="Y89" i="1" s="1"/>
  <c r="S88" i="1"/>
  <c r="T88" i="1" s="1"/>
  <c r="X87" i="1"/>
  <c r="Y87" i="1" s="1"/>
  <c r="N87" i="1"/>
  <c r="O87" i="1" s="1"/>
  <c r="AC88" i="1"/>
  <c r="AD88" i="1" s="1"/>
  <c r="S89" i="1"/>
  <c r="T89" i="1" s="1"/>
  <c r="AC90" i="1"/>
  <c r="AD90" i="1" s="1"/>
  <c r="X52" i="1"/>
  <c r="Y52" i="1" s="1"/>
  <c r="N52" i="1"/>
  <c r="O52" i="1" s="1"/>
  <c r="X51" i="1"/>
  <c r="Y51" i="1" s="1"/>
  <c r="N51" i="1"/>
  <c r="O51" i="1" s="1"/>
  <c r="AC49" i="1"/>
  <c r="AD49" i="1" s="1"/>
  <c r="S49" i="1"/>
  <c r="T49" i="1" s="1"/>
  <c r="I49" i="1"/>
  <c r="J49" i="1" s="1"/>
  <c r="AC52" i="1"/>
  <c r="AD52" i="1" s="1"/>
  <c r="I51" i="1"/>
  <c r="J51" i="1" s="1"/>
  <c r="X50" i="1"/>
  <c r="Y50" i="1" s="1"/>
  <c r="I50" i="1"/>
  <c r="J50" i="1" s="1"/>
  <c r="X49" i="1"/>
  <c r="Y49" i="1" s="1"/>
  <c r="AC48" i="1"/>
  <c r="AD48" i="1" s="1"/>
  <c r="I48" i="1"/>
  <c r="J48" i="1" s="1"/>
  <c r="N49" i="1"/>
  <c r="O49" i="1" s="1"/>
  <c r="S51" i="1"/>
  <c r="T51" i="1" s="1"/>
  <c r="S50" i="1"/>
  <c r="T50" i="1" s="1"/>
  <c r="V6" i="1" s="1"/>
  <c r="N48" i="1"/>
  <c r="O48" i="1" s="1"/>
  <c r="S52" i="1"/>
  <c r="T52" i="1" s="1"/>
  <c r="N50" i="1"/>
  <c r="O50" i="1" s="1"/>
  <c r="I52" i="1"/>
  <c r="J52" i="1" s="1"/>
  <c r="AC51" i="1"/>
  <c r="AD51" i="1" s="1"/>
  <c r="AC50" i="1"/>
  <c r="AD50" i="1" s="1"/>
  <c r="S48" i="1"/>
  <c r="T48" i="1" s="1"/>
  <c r="X48" i="1"/>
  <c r="Y48" i="1" s="1"/>
  <c r="Z48" i="1" s="1"/>
  <c r="AC35" i="1"/>
  <c r="AD35" i="1" s="1"/>
  <c r="N35" i="1"/>
  <c r="O35" i="1" s="1"/>
  <c r="N34" i="1"/>
  <c r="O34" i="1" s="1"/>
  <c r="I34" i="1"/>
  <c r="J34" i="1" s="1"/>
  <c r="AC38" i="1"/>
  <c r="AD38" i="1" s="1"/>
  <c r="AC37" i="1"/>
  <c r="AD37" i="1" s="1"/>
  <c r="S37" i="1"/>
  <c r="T37" i="1" s="1"/>
  <c r="I37" i="1"/>
  <c r="J37" i="1" s="1"/>
  <c r="AC36" i="1"/>
  <c r="AD36" i="1" s="1"/>
  <c r="S36" i="1"/>
  <c r="T36" i="1" s="1"/>
  <c r="I36" i="1"/>
  <c r="J36" i="1" s="1"/>
  <c r="S35" i="1"/>
  <c r="T35" i="1" s="1"/>
  <c r="X35" i="1"/>
  <c r="Y35" i="1" s="1"/>
  <c r="AC34" i="1"/>
  <c r="AD34" i="1" s="1"/>
  <c r="X34" i="1"/>
  <c r="Y34" i="1" s="1"/>
  <c r="S34" i="1"/>
  <c r="T34" i="1" s="1"/>
  <c r="AC40" i="1"/>
  <c r="AD40" i="1" s="1"/>
  <c r="N36" i="1"/>
  <c r="O36" i="1" s="1"/>
  <c r="AC39" i="1"/>
  <c r="AD39" i="1" s="1"/>
  <c r="I35" i="1"/>
  <c r="J35" i="1" s="1"/>
  <c r="X37" i="1"/>
  <c r="Y37" i="1" s="1"/>
  <c r="X36" i="1"/>
  <c r="Y36" i="1" s="1"/>
  <c r="N37" i="1"/>
  <c r="O37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I105" i="1"/>
  <c r="J105" i="1" s="1"/>
  <c r="K105" i="1" s="1"/>
  <c r="X111" i="1"/>
  <c r="Y111" i="1" s="1"/>
  <c r="S110" i="1"/>
  <c r="T110" i="1" s="1"/>
  <c r="AC109" i="1"/>
  <c r="AD109" i="1" s="1"/>
  <c r="I109" i="1"/>
  <c r="J109" i="1" s="1"/>
  <c r="X107" i="1"/>
  <c r="Y107" i="1" s="1"/>
  <c r="S106" i="1"/>
  <c r="T106" i="1" s="1"/>
  <c r="S105" i="1"/>
  <c r="T105" i="1" s="1"/>
  <c r="X113" i="1"/>
  <c r="Y113" i="1" s="1"/>
  <c r="N112" i="1"/>
  <c r="O112" i="1" s="1"/>
  <c r="N108" i="1"/>
  <c r="O108" i="1" s="1"/>
  <c r="N105" i="1"/>
  <c r="O105" i="1" s="1"/>
  <c r="N111" i="1"/>
  <c r="O111" i="1" s="1"/>
  <c r="AC110" i="1"/>
  <c r="AD110" i="1" s="1"/>
  <c r="I110" i="1"/>
  <c r="J110" i="1" s="1"/>
  <c r="S109" i="1"/>
  <c r="T109" i="1" s="1"/>
  <c r="N107" i="1"/>
  <c r="O107" i="1" s="1"/>
  <c r="AC106" i="1"/>
  <c r="AD106" i="1" s="1"/>
  <c r="I106" i="1"/>
  <c r="J106" i="1" s="1"/>
  <c r="N113" i="1"/>
  <c r="O113" i="1" s="1"/>
  <c r="X108" i="1"/>
  <c r="Y108" i="1" s="1"/>
  <c r="X112" i="1"/>
  <c r="Y112" i="1" s="1"/>
  <c r="J32" i="2" l="1"/>
  <c r="Y21" i="2"/>
  <c r="T21" i="2"/>
  <c r="J28" i="2"/>
  <c r="K34" i="2"/>
  <c r="K28" i="2"/>
  <c r="K29" i="2" s="1"/>
  <c r="AE28" i="2"/>
  <c r="AD28" i="2"/>
  <c r="AD32" i="2"/>
  <c r="U12" i="2"/>
  <c r="U13" i="2" s="1"/>
  <c r="T12" i="2"/>
  <c r="Y28" i="2"/>
  <c r="Z28" i="2"/>
  <c r="P12" i="2"/>
  <c r="P13" i="2" s="1"/>
  <c r="O12" i="2"/>
  <c r="O32" i="2"/>
  <c r="O8" i="2"/>
  <c r="P34" i="2"/>
  <c r="P28" i="2"/>
  <c r="P29" i="2" s="1"/>
  <c r="O28" i="2"/>
  <c r="Z12" i="2"/>
  <c r="Y12" i="2"/>
  <c r="AD16" i="2"/>
  <c r="AD21" i="2"/>
  <c r="P4" i="2"/>
  <c r="O4" i="2"/>
  <c r="U8" i="2"/>
  <c r="K4" i="2"/>
  <c r="K5" i="2" s="1"/>
  <c r="J4" i="2"/>
  <c r="K8" i="2"/>
  <c r="U34" i="2"/>
  <c r="T28" i="2"/>
  <c r="U28" i="2"/>
  <c r="U29" i="2" s="1"/>
  <c r="K12" i="2"/>
  <c r="K13" i="2" s="1"/>
  <c r="J12" i="2"/>
  <c r="AE12" i="2"/>
  <c r="AD12" i="2"/>
  <c r="Z105" i="1"/>
  <c r="K26" i="1"/>
  <c r="L18" i="1"/>
  <c r="L19" i="1" s="1"/>
  <c r="AF65" i="1"/>
  <c r="AE65" i="1"/>
  <c r="K91" i="1"/>
  <c r="Z34" i="1"/>
  <c r="AA34" i="1"/>
  <c r="AA4" i="1"/>
  <c r="AE38" i="1"/>
  <c r="P48" i="1"/>
  <c r="K48" i="1"/>
  <c r="Q89" i="1"/>
  <c r="Q86" i="1"/>
  <c r="Q87" i="1" s="1"/>
  <c r="P86" i="1"/>
  <c r="Q88" i="1"/>
  <c r="AA100" i="1"/>
  <c r="Z98" i="1"/>
  <c r="AA98" i="1"/>
  <c r="AA99" i="1" s="1"/>
  <c r="U98" i="1"/>
  <c r="V100" i="1"/>
  <c r="V98" i="1"/>
  <c r="V99" i="1" s="1"/>
  <c r="L78" i="1"/>
  <c r="K76" i="1"/>
  <c r="L76" i="1"/>
  <c r="L77" i="1" s="1"/>
  <c r="AF78" i="1"/>
  <c r="AE76" i="1"/>
  <c r="AF76" i="1"/>
  <c r="AF77" i="1" s="1"/>
  <c r="Q42" i="1"/>
  <c r="Q43" i="1" s="1"/>
  <c r="P42" i="1"/>
  <c r="L63" i="1"/>
  <c r="Z38" i="1"/>
  <c r="L68" i="1"/>
  <c r="L65" i="1"/>
  <c r="L66" i="1" s="1"/>
  <c r="L67" i="1"/>
  <c r="K65" i="1"/>
  <c r="K11" i="1"/>
  <c r="P53" i="1"/>
  <c r="U70" i="1"/>
  <c r="P70" i="1"/>
  <c r="Z60" i="1"/>
  <c r="AA60" i="1"/>
  <c r="K79" i="1"/>
  <c r="Z79" i="1"/>
  <c r="Z91" i="1"/>
  <c r="U34" i="1"/>
  <c r="V34" i="1"/>
  <c r="V35" i="1" s="1"/>
  <c r="P26" i="1"/>
  <c r="Q18" i="1"/>
  <c r="Q19" i="1" s="1"/>
  <c r="L62" i="1"/>
  <c r="L42" i="1"/>
  <c r="L43" i="1" s="1"/>
  <c r="K42" i="1"/>
  <c r="AE60" i="1"/>
  <c r="AF60" i="1"/>
  <c r="Q63" i="1"/>
  <c r="Q60" i="1"/>
  <c r="Q61" i="1" s="1"/>
  <c r="P60" i="1"/>
  <c r="Z86" i="1"/>
  <c r="AA86" i="1"/>
  <c r="AE42" i="1"/>
  <c r="P38" i="1"/>
  <c r="AA65" i="1"/>
  <c r="Z65" i="1"/>
  <c r="K53" i="1"/>
  <c r="K70" i="1"/>
  <c r="V60" i="1"/>
  <c r="V61" i="1" s="1"/>
  <c r="U60" i="1"/>
  <c r="AE79" i="1"/>
  <c r="AE91" i="1"/>
  <c r="L34" i="1"/>
  <c r="L35" i="1" s="1"/>
  <c r="K34" i="1"/>
  <c r="V86" i="1"/>
  <c r="U86" i="1"/>
  <c r="AE98" i="1"/>
  <c r="AF100" i="1"/>
  <c r="AF98" i="1"/>
  <c r="AF99" i="1" s="1"/>
  <c r="P76" i="1"/>
  <c r="Q78" i="1"/>
  <c r="Q76" i="1"/>
  <c r="Q77" i="1" s="1"/>
  <c r="L6" i="1"/>
  <c r="U48" i="1"/>
  <c r="V78" i="1"/>
  <c r="U76" i="1"/>
  <c r="V76" i="1"/>
  <c r="V77" i="1" s="1"/>
  <c r="AE26" i="1"/>
  <c r="AF18" i="1"/>
  <c r="AF19" i="1" s="1"/>
  <c r="Z26" i="1"/>
  <c r="AA18" i="1"/>
  <c r="AA19" i="1" s="1"/>
  <c r="V62" i="1"/>
  <c r="V42" i="1"/>
  <c r="V43" i="1" s="1"/>
  <c r="U42" i="1"/>
  <c r="P105" i="1"/>
  <c r="U105" i="1"/>
  <c r="AE105" i="1"/>
  <c r="AE34" i="1"/>
  <c r="AF34" i="1"/>
  <c r="L86" i="1"/>
  <c r="L87" i="1" s="1"/>
  <c r="L88" i="1"/>
  <c r="K86" i="1"/>
  <c r="L89" i="1"/>
  <c r="AF86" i="1"/>
  <c r="AE86" i="1"/>
  <c r="P98" i="1"/>
  <c r="Q100" i="1"/>
  <c r="Q98" i="1"/>
  <c r="Q99" i="1" s="1"/>
  <c r="K98" i="1"/>
  <c r="L100" i="1"/>
  <c r="L98" i="1"/>
  <c r="L99" i="1" s="1"/>
  <c r="AA78" i="1"/>
  <c r="Z76" i="1"/>
  <c r="AA76" i="1"/>
  <c r="AA77" i="1" s="1"/>
  <c r="U26" i="1"/>
  <c r="V18" i="1"/>
  <c r="V19" i="1" s="1"/>
  <c r="AA42" i="1"/>
  <c r="Z42" i="1"/>
  <c r="K38" i="1"/>
  <c r="V65" i="1"/>
  <c r="U65" i="1"/>
  <c r="Q65" i="1"/>
  <c r="Q66" i="1" s="1"/>
  <c r="Q68" i="1"/>
  <c r="P65" i="1"/>
  <c r="Q67" i="1"/>
  <c r="AD53" i="1"/>
  <c r="AF42" i="1" s="1"/>
  <c r="Z53" i="1"/>
  <c r="Z70" i="1"/>
  <c r="AE70" i="1"/>
  <c r="L60" i="1"/>
  <c r="L61" i="1" s="1"/>
  <c r="K60" i="1"/>
  <c r="U79" i="1"/>
  <c r="P91" i="1"/>
</calcChain>
</file>

<file path=xl/sharedStrings.xml><?xml version="1.0" encoding="utf-8"?>
<sst xmlns="http://schemas.openxmlformats.org/spreadsheetml/2006/main" count="215" uniqueCount="176">
  <si>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</si>
  <si>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</si>
  <si>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</si>
  <si>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</si>
  <si>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</si>
  <si>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</si>
  <si>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</si>
  <si>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</si>
  <si>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</si>
  <si>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</si>
  <si>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</si>
  <si>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</si>
  <si>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</si>
  <si>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</si>
  <si>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</si>
  <si>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</si>
  <si>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</si>
  <si>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</si>
  <si>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</si>
  <si>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</si>
  <si>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</si>
  <si>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</si>
  <si>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</si>
  <si>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</si>
  <si>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</si>
  <si>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</si>
  <si>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</si>
  <si>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</si>
  <si>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</si>
  <si>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mouse 009 slide 32</t>
  </si>
  <si>
    <t>mouse 009 slide 40</t>
  </si>
  <si>
    <t>mouse 009 slide 46</t>
  </si>
  <si>
    <t>mouse 009 slide 55</t>
  </si>
  <si>
    <t>mouse 009 slide 59</t>
  </si>
  <si>
    <t xml:space="preserve">C57 mouse 831 Slide 14 section1 </t>
  </si>
  <si>
    <t xml:space="preserve">C57 mouse 831 Slide 26section 1 </t>
  </si>
  <si>
    <t xml:space="preserve">C57 mouse 831  Slide 6 section 1 </t>
  </si>
  <si>
    <t xml:space="preserve">C57 mouse 831  Slide 27 section 1 </t>
  </si>
  <si>
    <t xml:space="preserve">C57 mouse 715  Slide 2 section 3 </t>
  </si>
  <si>
    <t xml:space="preserve">C57 mouse 715  Slide 20 section 2 </t>
  </si>
  <si>
    <t>mouse 11 10-1</t>
  </si>
  <si>
    <t>mouse 11 15-3</t>
  </si>
  <si>
    <t>mouse 11  5-3</t>
  </si>
  <si>
    <t>mouse 11 12-3</t>
  </si>
  <si>
    <t>mouse 73 9-2</t>
  </si>
  <si>
    <t>mouse 73 15-2</t>
  </si>
  <si>
    <t>mouse 73 7-3</t>
  </si>
  <si>
    <t>mouse 73 13-3</t>
  </si>
  <si>
    <t>mouse 144 33-1</t>
  </si>
  <si>
    <t>mouse 313 21-2</t>
  </si>
  <si>
    <t>mouse 313 24-1</t>
  </si>
  <si>
    <t>mouse 313 5-3</t>
  </si>
  <si>
    <t>mouse 313 22-2</t>
  </si>
  <si>
    <t>mouse 81  24-1</t>
  </si>
  <si>
    <t>mouse 81  24-3</t>
  </si>
  <si>
    <t>mouse 81 25-1</t>
  </si>
  <si>
    <t>mouse 81 34-3</t>
  </si>
  <si>
    <t>mouse 80  28-2</t>
  </si>
  <si>
    <t>mouse 80  26-1</t>
  </si>
  <si>
    <t>mouse 80  22-3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</si>
  <si>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</si>
  <si>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</si>
  <si>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</si>
  <si>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</si>
  <si>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</si>
  <si>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</si>
  <si>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</si>
  <si>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</si>
  <si>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</si>
  <si>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</si>
  <si>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</si>
  <si>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</si>
  <si>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</si>
  <si>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</si>
  <si>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</si>
  <si>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</si>
  <si>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</si>
  <si>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</si>
  <si>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</si>
  <si>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</si>
  <si>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</si>
  <si>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</si>
  <si>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</si>
  <si>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</si>
  <si>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</si>
  <si>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</si>
  <si>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</si>
  <si>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</si>
  <si>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</si>
  <si>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</si>
  <si>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</si>
  <si>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</si>
  <si>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</si>
  <si>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</si>
  <si>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</si>
  <si>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</si>
  <si>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</si>
  <si>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</si>
  <si>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</si>
  <si>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</si>
  <si>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</si>
  <si>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</si>
  <si>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</si>
  <si>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</si>
  <si>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</si>
  <si>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</si>
  <si>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</si>
  <si>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</si>
  <si>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</si>
  <si>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</si>
  <si>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</si>
  <si>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</si>
  <si>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</si>
  <si>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</si>
  <si>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</si>
  <si>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</si>
  <si>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</si>
  <si>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</si>
  <si>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</si>
  <si>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</si>
  <si>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</si>
  <si>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</si>
  <si>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</si>
  <si>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>NogoOMgpMAG tKO + ChABC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</si>
  <si>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</si>
  <si>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</si>
  <si>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</si>
  <si>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</si>
  <si>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</si>
  <si>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</si>
  <si>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</si>
  <si>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</si>
  <si>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</si>
  <si>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</si>
  <si>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</si>
  <si>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</si>
  <si>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</si>
  <si>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</si>
  <si>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</si>
  <si>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</si>
  <si>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</si>
  <si>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</si>
  <si>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</si>
  <si>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</si>
  <si>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</si>
  <si>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</si>
  <si>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</si>
  <si>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</si>
  <si>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</si>
  <si>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</si>
  <si>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</si>
  <si>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</si>
  <si>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</si>
  <si>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</si>
  <si>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</si>
  <si>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</si>
  <si>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</si>
  <si>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</si>
  <si>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</si>
  <si>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</si>
  <si>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</si>
  <si>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</si>
  <si>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</si>
  <si>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</si>
  <si>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</si>
  <si>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</si>
  <si>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</si>
  <si>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</si>
  <si>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</si>
  <si>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</si>
  <si>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</si>
  <si>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</si>
  <si>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</si>
  <si>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</si>
  <si>
    <t>tKO</t>
  </si>
  <si>
    <t>tKO + ChABC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</si>
</sst>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662E25-BC29-40FF-AF88-86C849E2C050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/Data/NogoOMgpMAG%20tKO%20paper%2001122017/quantification%20of%20axon%20number%20index-tKO%20project%200124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on number indes-2 weeks"/>
      <sheetName val="axon density index"/>
      <sheetName val="axon number indes-4 weeks"/>
    </sheetNames>
    <sheetDataSet>
      <sheetData sheetId="0"/>
      <sheetData sheetId="1"/>
      <sheetData sheetId="2">
        <row r="12">
          <cell r="D12">
            <v>0.10416666666666667</v>
          </cell>
        </row>
        <row r="13">
          <cell r="D13">
            <v>0.1111111111111111</v>
          </cell>
        </row>
        <row r="14">
          <cell r="D14">
            <v>0.12244897959183673</v>
          </cell>
        </row>
        <row r="15">
          <cell r="D15">
            <v>8.6206896551724144E-2</v>
          </cell>
        </row>
        <row r="16">
          <cell r="D16">
            <v>0.13432835820895522</v>
          </cell>
        </row>
        <row r="17">
          <cell r="D17">
            <v>0.14285714285714285</v>
          </cell>
        </row>
        <row r="18">
          <cell r="D18">
            <v>0.12280701754385964</v>
          </cell>
        </row>
        <row r="19">
          <cell r="D19">
            <v>0.12987012987012986</v>
          </cell>
        </row>
        <row r="21">
          <cell r="D21">
            <v>0.15909090909090909</v>
          </cell>
        </row>
        <row r="22">
          <cell r="D22">
            <v>0.17073170731707318</v>
          </cell>
        </row>
        <row r="23">
          <cell r="D23">
            <v>0.15</v>
          </cell>
        </row>
        <row r="24">
          <cell r="D24">
            <v>0.14893617021276595</v>
          </cell>
        </row>
        <row r="25">
          <cell r="D25">
            <v>0.11864406779661017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topLeftCell="A34" workbookViewId="0">
      <selection activeCell="A64" sqref="A64:XFD113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60</v>
      </c>
      <c r="K1" t="s">
        <v>61</v>
      </c>
      <c r="M1" t="s">
        <v>62</v>
      </c>
      <c r="S1" t="s">
        <v>63</v>
      </c>
      <c r="X1" t="s">
        <v>64</v>
      </c>
      <c r="AC1" t="s">
        <v>65</v>
      </c>
    </row>
    <row r="2" spans="1:32" x14ac:dyDescent="0.25">
      <c r="A2" t="s">
        <v>66</v>
      </c>
      <c r="B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  <c r="Y2" t="s">
        <v>89</v>
      </c>
      <c r="Z2" t="s">
        <v>90</v>
      </c>
      <c r="AA2" t="s">
        <v>91</v>
      </c>
      <c r="AB2" t="s">
        <v>92</v>
      </c>
      <c r="AC2" t="s">
        <v>93</v>
      </c>
      <c r="AD2" t="s">
        <v>94</v>
      </c>
      <c r="AE2" t="s">
        <v>95</v>
      </c>
      <c r="AF2" t="s">
        <v>96</v>
      </c>
    </row>
    <row r="3" spans="1:32" x14ac:dyDescent="0.25">
      <c r="A3" t="s">
        <v>97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s="1" customFormat="1" x14ac:dyDescent="0.25">
      <c r="A17" s="1" t="s">
        <v>98</v>
      </c>
    </row>
    <row r="18" spans="1:32" s="1" customFormat="1" x14ac:dyDescent="0.25">
      <c r="A18" s="1" t="s">
        <v>99</v>
      </c>
      <c r="B18" s="1">
        <v>7</v>
      </c>
      <c r="D18" s="1">
        <v>37</v>
      </c>
      <c r="E18" s="1">
        <f t="shared" ref="E18:E32" si="7">SUM(B18/D18)</f>
        <v>0.1891891891891892</v>
      </c>
      <c r="F18" s="1">
        <f>SUM(E18:E25)</f>
        <v>1.314927418975395</v>
      </c>
      <c r="H18" s="1">
        <v>7</v>
      </c>
      <c r="I18" s="1">
        <f>H18*G19</f>
        <v>7</v>
      </c>
      <c r="J18" s="1">
        <f>I18/B18</f>
        <v>1</v>
      </c>
      <c r="K18" s="1">
        <f>AVERAGE(J18:J25)</f>
        <v>0.49330357142857134</v>
      </c>
      <c r="L18" s="1">
        <f>STDEV(J18:J32)</f>
        <v>0.22690187325620698</v>
      </c>
      <c r="M18" s="1">
        <v>3</v>
      </c>
      <c r="N18" s="1">
        <f>1*M18</f>
        <v>3</v>
      </c>
      <c r="O18" s="1">
        <f>N18/B18</f>
        <v>0.42857142857142855</v>
      </c>
      <c r="P18" s="1">
        <f>AVERAGE(O18:O25)</f>
        <v>0.2232142857142857</v>
      </c>
      <c r="Q18" s="1">
        <f>STDEV(O18:O32)</f>
        <v>0.36345496570133756</v>
      </c>
      <c r="R18" s="1">
        <v>2</v>
      </c>
      <c r="S18" s="1">
        <f>G19*R18</f>
        <v>2</v>
      </c>
      <c r="T18" s="1">
        <f>S18/B18</f>
        <v>0.2857142857142857</v>
      </c>
      <c r="U18" s="1">
        <f>AVERAGE(T18:T25)</f>
        <v>0.13616071428571427</v>
      </c>
      <c r="V18" s="1">
        <f>STDEV(T18:T32)</f>
        <v>0.27019463538668759</v>
      </c>
      <c r="W18" s="1">
        <v>2</v>
      </c>
      <c r="X18" s="1">
        <f>G19*W18</f>
        <v>2</v>
      </c>
      <c r="Y18" s="1">
        <f>X18/B18</f>
        <v>0.2857142857142857</v>
      </c>
      <c r="Z18" s="1">
        <f>AVERAGE(Y18:Y25)</f>
        <v>7.1428571428571425E-2</v>
      </c>
      <c r="AA18" s="1">
        <f>STDEV(Y18:Y32)</f>
        <v>0.15146039676238432</v>
      </c>
      <c r="AB18" s="1">
        <v>0</v>
      </c>
      <c r="AC18" s="1">
        <f>G19*AB18</f>
        <v>0</v>
      </c>
      <c r="AD18" s="1">
        <f>AC18/B18</f>
        <v>0</v>
      </c>
      <c r="AE18" s="1">
        <f>AVERAGE(AD18:AD25)</f>
        <v>0</v>
      </c>
      <c r="AF18" s="1">
        <f>STDEV(AD18:AD32)</f>
        <v>6.3566285915448079E-2</v>
      </c>
    </row>
    <row r="19" spans="1:32" s="1" customFormat="1" x14ac:dyDescent="0.25">
      <c r="A19" s="1" t="s">
        <v>100</v>
      </c>
      <c r="B19" s="1">
        <v>8</v>
      </c>
      <c r="D19" s="1">
        <v>52</v>
      </c>
      <c r="E19" s="1">
        <f t="shared" si="7"/>
        <v>0.15384615384615385</v>
      </c>
      <c r="F19" s="1">
        <f>SUM(F18/8)</f>
        <v>0.16436592737192438</v>
      </c>
      <c r="G19" s="1">
        <v>1</v>
      </c>
      <c r="H19" s="1">
        <v>5</v>
      </c>
      <c r="I19" s="1">
        <f>H19*G19</f>
        <v>5</v>
      </c>
      <c r="J19" s="1">
        <f>I19/B19</f>
        <v>0.625</v>
      </c>
      <c r="L19" s="1">
        <f>L18/SQRT(15)</f>
        <v>5.8585811756303709E-2</v>
      </c>
      <c r="M19" s="1">
        <v>1</v>
      </c>
      <c r="N19" s="1">
        <f t="shared" ref="N19:N25" si="8">1*M19</f>
        <v>1</v>
      </c>
      <c r="O19" s="1">
        <f t="shared" ref="O19:O32" si="9">N19/B19</f>
        <v>0.125</v>
      </c>
      <c r="Q19" s="1">
        <f>Q18/SQRT(15)</f>
        <v>9.3843668617177883E-2</v>
      </c>
      <c r="R19" s="1">
        <v>1</v>
      </c>
      <c r="S19" s="1">
        <f>G19*R19</f>
        <v>1</v>
      </c>
      <c r="T19" s="1">
        <f t="shared" ref="T19:T32" si="10">S19/B19</f>
        <v>0.125</v>
      </c>
      <c r="V19" s="1">
        <f>V18/SQRT(15)</f>
        <v>6.9763954872481743E-2</v>
      </c>
      <c r="W19" s="1">
        <v>0</v>
      </c>
      <c r="X19" s="1">
        <f>G19*W19</f>
        <v>0</v>
      </c>
      <c r="Y19" s="1">
        <f t="shared" ref="Y19:Y32" si="11">X19/B19</f>
        <v>0</v>
      </c>
      <c r="AA19" s="1">
        <f>AA18/SQRT(15)</f>
        <v>3.9106906284712147E-2</v>
      </c>
      <c r="AB19" s="1">
        <v>0</v>
      </c>
      <c r="AC19" s="1">
        <f>G19*AB19</f>
        <v>0</v>
      </c>
      <c r="AD19" s="1">
        <f t="shared" ref="AD19:AD32" si="12">AC19/B19</f>
        <v>0</v>
      </c>
      <c r="AF19" s="1">
        <f>AF18/SQRT(15)</f>
        <v>1.6412744448719298E-2</v>
      </c>
    </row>
    <row r="20" spans="1:32" s="1" customFormat="1" x14ac:dyDescent="0.25">
      <c r="A20" s="1" t="s">
        <v>101</v>
      </c>
      <c r="B20" s="1">
        <v>8</v>
      </c>
      <c r="D20" s="1">
        <v>35</v>
      </c>
      <c r="E20" s="1">
        <f t="shared" si="7"/>
        <v>0.22857142857142856</v>
      </c>
      <c r="H20" s="1">
        <v>2</v>
      </c>
      <c r="I20" s="1">
        <f>H20*G19</f>
        <v>2</v>
      </c>
      <c r="J20" s="1">
        <f>I20/B20</f>
        <v>0.25</v>
      </c>
      <c r="M20" s="1">
        <v>1</v>
      </c>
      <c r="N20" s="1">
        <f t="shared" si="8"/>
        <v>1</v>
      </c>
      <c r="O20" s="1">
        <f t="shared" si="9"/>
        <v>0.125</v>
      </c>
      <c r="R20" s="1">
        <v>1</v>
      </c>
      <c r="S20" s="1">
        <f>G19*R20</f>
        <v>1</v>
      </c>
      <c r="T20" s="1">
        <f t="shared" si="10"/>
        <v>0.125</v>
      </c>
      <c r="W20" s="1">
        <v>0</v>
      </c>
      <c r="X20" s="1">
        <f>G19*W20</f>
        <v>0</v>
      </c>
      <c r="Y20" s="1">
        <f t="shared" si="11"/>
        <v>0</v>
      </c>
      <c r="AB20" s="1">
        <v>0</v>
      </c>
      <c r="AC20" s="1">
        <f>G19*AB20</f>
        <v>0</v>
      </c>
      <c r="AD20" s="1">
        <f t="shared" si="12"/>
        <v>0</v>
      </c>
    </row>
    <row r="21" spans="1:32" s="1" customFormat="1" x14ac:dyDescent="0.25">
      <c r="A21" s="1" t="s">
        <v>102</v>
      </c>
      <c r="B21" s="1">
        <v>8</v>
      </c>
      <c r="D21" s="1">
        <v>46</v>
      </c>
      <c r="E21" s="1">
        <f t="shared" si="7"/>
        <v>0.17391304347826086</v>
      </c>
      <c r="H21" s="1">
        <v>4</v>
      </c>
      <c r="I21" s="1">
        <f>H21*G19</f>
        <v>4</v>
      </c>
      <c r="J21" s="1">
        <f>I21/B21</f>
        <v>0.5</v>
      </c>
      <c r="M21" s="1">
        <v>2</v>
      </c>
      <c r="N21" s="1">
        <f t="shared" si="8"/>
        <v>2</v>
      </c>
      <c r="O21" s="1">
        <f t="shared" si="9"/>
        <v>0.25</v>
      </c>
      <c r="R21" s="1">
        <v>1</v>
      </c>
      <c r="S21" s="1">
        <f>G19*R21</f>
        <v>1</v>
      </c>
      <c r="T21" s="1">
        <f t="shared" si="10"/>
        <v>0.125</v>
      </c>
      <c r="W21" s="1">
        <v>0</v>
      </c>
      <c r="X21" s="1">
        <f>G19*W21</f>
        <v>0</v>
      </c>
      <c r="Y21" s="1">
        <f t="shared" si="11"/>
        <v>0</v>
      </c>
      <c r="AB21" s="1">
        <v>0</v>
      </c>
      <c r="AC21" s="1">
        <f>G19*AB21</f>
        <v>0</v>
      </c>
      <c r="AD21" s="1">
        <f t="shared" si="12"/>
        <v>0</v>
      </c>
    </row>
    <row r="22" spans="1:32" s="1" customFormat="1" x14ac:dyDescent="0.25">
      <c r="A22" s="1" t="s">
        <v>103</v>
      </c>
      <c r="B22" s="1">
        <v>7</v>
      </c>
      <c r="D22" s="1">
        <v>52</v>
      </c>
      <c r="E22" s="1">
        <f t="shared" si="7"/>
        <v>0.13461538461538461</v>
      </c>
      <c r="H22" s="1">
        <v>3</v>
      </c>
      <c r="I22" s="1">
        <f>H22*G19</f>
        <v>3</v>
      </c>
      <c r="J22" s="1">
        <f t="shared" ref="J22:J31" si="13">I22/B22</f>
        <v>0.42857142857142855</v>
      </c>
      <c r="M22" s="1">
        <v>1</v>
      </c>
      <c r="N22" s="1">
        <f t="shared" si="8"/>
        <v>1</v>
      </c>
      <c r="O22" s="1">
        <f t="shared" si="9"/>
        <v>0.14285714285714285</v>
      </c>
      <c r="R22" s="1">
        <v>0</v>
      </c>
      <c r="S22" s="1">
        <f>G19*R22</f>
        <v>0</v>
      </c>
      <c r="T22" s="1">
        <f t="shared" si="10"/>
        <v>0</v>
      </c>
      <c r="W22" s="1">
        <v>0</v>
      </c>
      <c r="X22" s="1">
        <f>G19*W22</f>
        <v>0</v>
      </c>
      <c r="Y22" s="1">
        <f t="shared" si="11"/>
        <v>0</v>
      </c>
      <c r="AB22" s="1">
        <v>0</v>
      </c>
      <c r="AC22" s="1">
        <f>G19*AB22</f>
        <v>0</v>
      </c>
      <c r="AD22" s="1">
        <f t="shared" si="12"/>
        <v>0</v>
      </c>
    </row>
    <row r="23" spans="1:32" s="1" customFormat="1" x14ac:dyDescent="0.25">
      <c r="A23" s="1" t="s">
        <v>104</v>
      </c>
      <c r="B23" s="1">
        <v>7</v>
      </c>
      <c r="D23" s="1">
        <v>52</v>
      </c>
      <c r="E23" s="1">
        <f t="shared" si="7"/>
        <v>0.13461538461538461</v>
      </c>
      <c r="H23" s="1">
        <v>3</v>
      </c>
      <c r="I23" s="1">
        <f>H23*G19</f>
        <v>3</v>
      </c>
      <c r="J23" s="1">
        <f t="shared" si="13"/>
        <v>0.42857142857142855</v>
      </c>
      <c r="M23" s="1">
        <v>1</v>
      </c>
      <c r="N23" s="1">
        <f t="shared" si="8"/>
        <v>1</v>
      </c>
      <c r="O23" s="1">
        <f t="shared" si="9"/>
        <v>0.14285714285714285</v>
      </c>
      <c r="R23" s="1">
        <v>2</v>
      </c>
      <c r="S23" s="1">
        <f>G19*R23</f>
        <v>2</v>
      </c>
      <c r="T23" s="1">
        <f t="shared" si="10"/>
        <v>0.2857142857142857</v>
      </c>
      <c r="W23" s="1">
        <v>1</v>
      </c>
      <c r="X23" s="1">
        <f>G19*W23</f>
        <v>1</v>
      </c>
      <c r="Y23" s="1">
        <f t="shared" si="11"/>
        <v>0.14285714285714285</v>
      </c>
      <c r="AB23" s="1">
        <v>0</v>
      </c>
      <c r="AC23" s="1">
        <f>G19*AB23</f>
        <v>0</v>
      </c>
      <c r="AD23" s="1">
        <f t="shared" si="12"/>
        <v>0</v>
      </c>
    </row>
    <row r="24" spans="1:32" s="1" customFormat="1" x14ac:dyDescent="0.25">
      <c r="A24" s="1" t="s">
        <v>105</v>
      </c>
      <c r="B24" s="1">
        <v>7</v>
      </c>
      <c r="D24" s="1">
        <v>58</v>
      </c>
      <c r="E24" s="1">
        <f t="shared" si="7"/>
        <v>0.1206896551724138</v>
      </c>
      <c r="H24" s="1">
        <v>3</v>
      </c>
      <c r="I24" s="1">
        <f>H24*G19</f>
        <v>3</v>
      </c>
      <c r="J24" s="1">
        <f t="shared" si="13"/>
        <v>0.42857142857142855</v>
      </c>
      <c r="M24" s="1">
        <v>2</v>
      </c>
      <c r="N24" s="1">
        <f t="shared" si="8"/>
        <v>2</v>
      </c>
      <c r="O24" s="1">
        <f t="shared" si="9"/>
        <v>0.2857142857142857</v>
      </c>
      <c r="R24" s="1">
        <v>1</v>
      </c>
      <c r="S24" s="1">
        <f>G19*R24</f>
        <v>1</v>
      </c>
      <c r="T24" s="1">
        <f t="shared" si="10"/>
        <v>0.14285714285714285</v>
      </c>
      <c r="W24" s="1">
        <v>1</v>
      </c>
      <c r="X24" s="1">
        <f>G19*W24</f>
        <v>1</v>
      </c>
      <c r="Y24" s="1">
        <f t="shared" si="11"/>
        <v>0.14285714285714285</v>
      </c>
      <c r="AB24" s="1">
        <v>0</v>
      </c>
      <c r="AC24" s="1">
        <f>G19*AB24</f>
        <v>0</v>
      </c>
      <c r="AD24" s="1">
        <f t="shared" si="12"/>
        <v>0</v>
      </c>
    </row>
    <row r="25" spans="1:32" s="1" customFormat="1" x14ac:dyDescent="0.25">
      <c r="A25" s="1" t="s">
        <v>106</v>
      </c>
      <c r="B25" s="1">
        <v>7</v>
      </c>
      <c r="D25" s="1">
        <v>39</v>
      </c>
      <c r="E25" s="1">
        <f t="shared" si="7"/>
        <v>0.17948717948717949</v>
      </c>
      <c r="H25" s="1">
        <v>2</v>
      </c>
      <c r="I25" s="1">
        <f>H25*G19</f>
        <v>2</v>
      </c>
      <c r="J25" s="1">
        <f t="shared" si="13"/>
        <v>0.2857142857142857</v>
      </c>
      <c r="M25" s="1">
        <v>2</v>
      </c>
      <c r="N25" s="1">
        <f t="shared" si="8"/>
        <v>2</v>
      </c>
      <c r="O25" s="1">
        <f t="shared" si="9"/>
        <v>0.2857142857142857</v>
      </c>
      <c r="R25" s="1">
        <v>0</v>
      </c>
      <c r="S25" s="1">
        <f>G19*R25</f>
        <v>0</v>
      </c>
      <c r="T25" s="1">
        <f t="shared" si="10"/>
        <v>0</v>
      </c>
      <c r="W25" s="1">
        <v>0</v>
      </c>
      <c r="X25" s="1">
        <f>G19*W25</f>
        <v>0</v>
      </c>
      <c r="Y25" s="1">
        <f t="shared" si="11"/>
        <v>0</v>
      </c>
      <c r="AB25" s="1">
        <v>0</v>
      </c>
      <c r="AC25" s="1">
        <f>G19*AB25</f>
        <v>0</v>
      </c>
      <c r="AD25" s="1">
        <f t="shared" si="12"/>
        <v>0</v>
      </c>
    </row>
    <row r="26" spans="1:32" s="1" customFormat="1" x14ac:dyDescent="0.25">
      <c r="A26" s="1" t="s">
        <v>107</v>
      </c>
      <c r="B26" s="1">
        <v>8</v>
      </c>
      <c r="D26" s="1">
        <v>43</v>
      </c>
      <c r="E26" s="1">
        <f t="shared" si="7"/>
        <v>0.18604651162790697</v>
      </c>
      <c r="F26" s="1">
        <f>SUM(E26:E32)</f>
        <v>0.93966036448884349</v>
      </c>
      <c r="H26" s="1">
        <v>2</v>
      </c>
      <c r="I26" s="1">
        <f>H26*G27</f>
        <v>2.4488879920552002</v>
      </c>
      <c r="J26" s="1">
        <f t="shared" si="13"/>
        <v>0.30611099900690003</v>
      </c>
      <c r="K26" s="1">
        <f>AVERAGE(J26:J32)</f>
        <v>0.34359397847713274</v>
      </c>
      <c r="M26" s="1">
        <v>4</v>
      </c>
      <c r="N26" s="1">
        <f>G27*M26</f>
        <v>4.8977759841104005</v>
      </c>
      <c r="O26" s="1">
        <f t="shared" si="9"/>
        <v>0.61222199801380006</v>
      </c>
      <c r="P26" s="1">
        <f>AVERAGE(O26:O32)</f>
        <v>0.68302318145757279</v>
      </c>
      <c r="R26" s="1">
        <v>4</v>
      </c>
      <c r="S26" s="1">
        <f>G27*R26</f>
        <v>4.8977759841104005</v>
      </c>
      <c r="T26" s="1">
        <f t="shared" si="10"/>
        <v>0.61222199801380006</v>
      </c>
      <c r="U26" s="1">
        <f>AVERAGE(T26:T32)</f>
        <v>0.44979575364279184</v>
      </c>
      <c r="W26" s="1">
        <v>2</v>
      </c>
      <c r="X26" s="1">
        <f>G27*W26</f>
        <v>2.4488879920552002</v>
      </c>
      <c r="Y26" s="1">
        <f t="shared" si="11"/>
        <v>0.30611099900690003</v>
      </c>
      <c r="Z26" s="1">
        <f>AVERAGE(Y26:Y32)</f>
        <v>0.1811677341061245</v>
      </c>
      <c r="AB26" s="1">
        <v>1</v>
      </c>
      <c r="AC26" s="1">
        <f>G27*AB26</f>
        <v>1.2244439960276001</v>
      </c>
      <c r="AD26" s="1">
        <f t="shared" si="12"/>
        <v>0.15305549950345002</v>
      </c>
      <c r="AE26" s="1">
        <f>AVERAGE(AD26:AD32)</f>
        <v>5.1018499834483332E-2</v>
      </c>
    </row>
    <row r="27" spans="1:32" s="1" customFormat="1" x14ac:dyDescent="0.25">
      <c r="A27" s="1" t="s">
        <v>108</v>
      </c>
      <c r="B27" s="1">
        <v>6</v>
      </c>
      <c r="D27" s="1">
        <v>41</v>
      </c>
      <c r="E27" s="1">
        <f t="shared" si="7"/>
        <v>0.14634146341463414</v>
      </c>
      <c r="F27" s="1">
        <f>SUM(F26/7)</f>
        <v>0.13423719492697764</v>
      </c>
      <c r="G27" s="1">
        <f>F19/F27</f>
        <v>1.2244439960276001</v>
      </c>
      <c r="H27" s="1">
        <v>3</v>
      </c>
      <c r="I27" s="1">
        <f>H27*G27</f>
        <v>3.6733319880828006</v>
      </c>
      <c r="J27" s="1">
        <f>I27/B27</f>
        <v>0.61222199801380006</v>
      </c>
      <c r="M27" s="1">
        <v>7</v>
      </c>
      <c r="N27" s="1">
        <f>G27*M27</f>
        <v>8.5711079721932002</v>
      </c>
      <c r="O27" s="1">
        <f t="shared" si="9"/>
        <v>1.4285179953655334</v>
      </c>
      <c r="R27" s="1">
        <v>4</v>
      </c>
      <c r="S27" s="1">
        <f>G27*R27</f>
        <v>4.8977759841104005</v>
      </c>
      <c r="T27" s="1">
        <f t="shared" si="10"/>
        <v>0.81629599735173342</v>
      </c>
      <c r="W27" s="1">
        <v>1</v>
      </c>
      <c r="X27" s="1">
        <f>G27*W27</f>
        <v>1.2244439960276001</v>
      </c>
      <c r="Y27" s="1">
        <f t="shared" si="11"/>
        <v>0.20407399933793335</v>
      </c>
      <c r="AB27" s="1">
        <v>0</v>
      </c>
      <c r="AC27" s="1">
        <f>G27*AB27</f>
        <v>0</v>
      </c>
      <c r="AD27" s="1">
        <f t="shared" si="12"/>
        <v>0</v>
      </c>
    </row>
    <row r="28" spans="1:32" s="1" customFormat="1" x14ac:dyDescent="0.25">
      <c r="A28" s="1" t="s">
        <v>109</v>
      </c>
      <c r="B28" s="1">
        <v>7</v>
      </c>
      <c r="D28" s="1">
        <v>63</v>
      </c>
      <c r="E28" s="1">
        <f t="shared" si="7"/>
        <v>0.1111111111111111</v>
      </c>
      <c r="H28" s="1">
        <v>2</v>
      </c>
      <c r="I28" s="1">
        <f>H28*G27</f>
        <v>2.4488879920552002</v>
      </c>
      <c r="J28" s="1">
        <f t="shared" si="13"/>
        <v>0.34984114172217146</v>
      </c>
      <c r="M28" s="1">
        <v>2</v>
      </c>
      <c r="N28" s="1">
        <f>G27*M28</f>
        <v>2.4488879920552002</v>
      </c>
      <c r="O28" s="1">
        <f t="shared" si="9"/>
        <v>0.34984114172217146</v>
      </c>
      <c r="R28" s="1">
        <v>4</v>
      </c>
      <c r="S28" s="1">
        <f>G27*R28</f>
        <v>4.8977759841104005</v>
      </c>
      <c r="T28" s="1">
        <f t="shared" si="10"/>
        <v>0.69968228344434291</v>
      </c>
      <c r="W28" s="1">
        <v>2</v>
      </c>
      <c r="X28" s="1">
        <f>G27*W28</f>
        <v>2.4488879920552002</v>
      </c>
      <c r="Y28" s="1">
        <f t="shared" si="11"/>
        <v>0.34984114172217146</v>
      </c>
      <c r="AB28" s="1">
        <v>0</v>
      </c>
      <c r="AC28" s="1">
        <f>G27*AB28</f>
        <v>0</v>
      </c>
      <c r="AD28" s="1">
        <f t="shared" si="12"/>
        <v>0</v>
      </c>
    </row>
    <row r="29" spans="1:32" s="1" customFormat="1" x14ac:dyDescent="0.25">
      <c r="A29" s="1" t="s">
        <v>110</v>
      </c>
      <c r="B29" s="1">
        <v>6</v>
      </c>
      <c r="D29" s="1">
        <v>50</v>
      </c>
      <c r="E29" s="1">
        <f t="shared" si="7"/>
        <v>0.12</v>
      </c>
      <c r="H29" s="1">
        <v>1</v>
      </c>
      <c r="I29" s="1">
        <f>H29*G27</f>
        <v>1.2244439960276001</v>
      </c>
      <c r="J29" s="1">
        <f>I29/B29</f>
        <v>0.20407399933793335</v>
      </c>
      <c r="M29" s="1">
        <v>3</v>
      </c>
      <c r="N29" s="1">
        <f>G27*M29</f>
        <v>3.6733319880828006</v>
      </c>
      <c r="O29" s="1">
        <f t="shared" si="9"/>
        <v>0.61222199801380006</v>
      </c>
      <c r="R29" s="1">
        <v>3</v>
      </c>
      <c r="S29" s="1">
        <f>G27*R29</f>
        <v>3.6733319880828006</v>
      </c>
      <c r="T29" s="1">
        <f t="shared" si="10"/>
        <v>0.61222199801380006</v>
      </c>
      <c r="W29" s="1">
        <v>2</v>
      </c>
      <c r="X29" s="1">
        <f>G27*W29</f>
        <v>2.4488879920552002</v>
      </c>
      <c r="Y29" s="1">
        <f t="shared" si="11"/>
        <v>0.40814799867586671</v>
      </c>
      <c r="AB29" s="1">
        <v>1</v>
      </c>
      <c r="AC29" s="1">
        <f>G27*AB29</f>
        <v>1.2244439960276001</v>
      </c>
      <c r="AD29" s="1">
        <f t="shared" si="12"/>
        <v>0.20407399933793335</v>
      </c>
    </row>
    <row r="30" spans="1:32" s="1" customFormat="1" x14ac:dyDescent="0.25">
      <c r="A30" s="1" t="s">
        <v>111</v>
      </c>
      <c r="B30" s="1">
        <v>6</v>
      </c>
      <c r="D30" s="1">
        <v>46</v>
      </c>
      <c r="E30" s="1">
        <f t="shared" si="7"/>
        <v>0.13043478260869565</v>
      </c>
      <c r="H30" s="1">
        <v>0</v>
      </c>
      <c r="I30" s="1">
        <f>H30*G27</f>
        <v>0</v>
      </c>
      <c r="J30" s="1">
        <f t="shared" si="13"/>
        <v>0</v>
      </c>
      <c r="M30" s="1">
        <v>2</v>
      </c>
      <c r="N30" s="1">
        <f>G27*M30</f>
        <v>2.4488879920552002</v>
      </c>
      <c r="O30" s="1">
        <f t="shared" si="9"/>
        <v>0.40814799867586671</v>
      </c>
      <c r="R30" s="1">
        <v>1</v>
      </c>
      <c r="S30" s="1">
        <f>G27*R30</f>
        <v>1.2244439960276001</v>
      </c>
      <c r="T30" s="1">
        <f t="shared" si="10"/>
        <v>0.20407399933793335</v>
      </c>
      <c r="W30" s="1">
        <v>0</v>
      </c>
      <c r="X30" s="1">
        <f>G27*W30</f>
        <v>0</v>
      </c>
      <c r="Y30" s="1">
        <f t="shared" si="11"/>
        <v>0</v>
      </c>
      <c r="AB30" s="1">
        <v>0</v>
      </c>
      <c r="AC30" s="1">
        <f>G27*AB30</f>
        <v>0</v>
      </c>
      <c r="AD30" s="1">
        <f t="shared" si="12"/>
        <v>0</v>
      </c>
    </row>
    <row r="31" spans="1:32" s="1" customFormat="1" x14ac:dyDescent="0.25">
      <c r="A31" s="1" t="s">
        <v>112</v>
      </c>
      <c r="B31" s="1">
        <v>7</v>
      </c>
      <c r="D31" s="1">
        <v>52</v>
      </c>
      <c r="E31" s="1">
        <f t="shared" si="7"/>
        <v>0.13461538461538461</v>
      </c>
      <c r="H31" s="1">
        <v>3</v>
      </c>
      <c r="I31" s="1">
        <f>H31*G27</f>
        <v>3.6733319880828006</v>
      </c>
      <c r="J31" s="1">
        <f t="shared" si="13"/>
        <v>0.52476171258325721</v>
      </c>
      <c r="M31" s="1">
        <v>2</v>
      </c>
      <c r="N31" s="1">
        <f>G27*M31</f>
        <v>2.4488879920552002</v>
      </c>
      <c r="O31" s="1">
        <f t="shared" si="9"/>
        <v>0.34984114172217146</v>
      </c>
      <c r="R31" s="1">
        <v>0</v>
      </c>
      <c r="S31" s="1">
        <f>G27*R31</f>
        <v>0</v>
      </c>
      <c r="T31" s="1">
        <f t="shared" si="10"/>
        <v>0</v>
      </c>
      <c r="W31" s="1">
        <v>0</v>
      </c>
      <c r="X31" s="1">
        <f>G27*W31</f>
        <v>0</v>
      </c>
      <c r="Y31" s="1">
        <f t="shared" si="11"/>
        <v>0</v>
      </c>
      <c r="AB31" s="1">
        <v>0</v>
      </c>
      <c r="AC31" s="1">
        <f>G27*AB31</f>
        <v>0</v>
      </c>
      <c r="AD31" s="1">
        <f t="shared" si="12"/>
        <v>0</v>
      </c>
    </row>
    <row r="32" spans="1:32" s="1" customFormat="1" x14ac:dyDescent="0.25">
      <c r="A32" s="1" t="s">
        <v>113</v>
      </c>
      <c r="B32" s="1">
        <v>6</v>
      </c>
      <c r="D32" s="1">
        <v>54</v>
      </c>
      <c r="E32" s="1">
        <f t="shared" si="7"/>
        <v>0.1111111111111111</v>
      </c>
      <c r="H32" s="1">
        <v>2</v>
      </c>
      <c r="I32" s="1">
        <f>H32*G27</f>
        <v>2.4488879920552002</v>
      </c>
      <c r="J32" s="1">
        <f>I32/B32</f>
        <v>0.40814799867586671</v>
      </c>
      <c r="M32" s="1">
        <v>5</v>
      </c>
      <c r="N32" s="1">
        <f>G27*M32</f>
        <v>6.1222199801380004</v>
      </c>
      <c r="O32" s="1">
        <f t="shared" si="9"/>
        <v>1.0203699966896667</v>
      </c>
      <c r="R32" s="1">
        <v>1</v>
      </c>
      <c r="S32" s="1">
        <f>G27*R32</f>
        <v>1.2244439960276001</v>
      </c>
      <c r="T32" s="1">
        <f t="shared" si="10"/>
        <v>0.20407399933793335</v>
      </c>
      <c r="W32" s="1">
        <v>0</v>
      </c>
      <c r="X32" s="1">
        <f>G27*W32</f>
        <v>0</v>
      </c>
      <c r="Y32" s="1">
        <f t="shared" si="11"/>
        <v>0</v>
      </c>
      <c r="AB32" s="1">
        <v>0</v>
      </c>
      <c r="AC32" s="1">
        <f>G27*AB32</f>
        <v>0</v>
      </c>
      <c r="AD32" s="1">
        <f t="shared" si="12"/>
        <v>0</v>
      </c>
    </row>
    <row r="33" spans="1:32" s="1" customFormat="1" x14ac:dyDescent="0.25">
      <c r="A33" s="1" t="s">
        <v>114</v>
      </c>
    </row>
    <row r="34" spans="1:32" s="1" customFormat="1" x14ac:dyDescent="0.25">
      <c r="A34" s="1" t="s">
        <v>115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116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117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118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119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120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121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x14ac:dyDescent="0.25">
      <c r="A41" t="s">
        <v>122</v>
      </c>
    </row>
    <row r="42" spans="1:32" x14ac:dyDescent="0.25">
      <c r="A42" t="s">
        <v>13</v>
      </c>
      <c r="B42">
        <v>10</v>
      </c>
      <c r="D42">
        <v>76</v>
      </c>
      <c r="E42">
        <f>SUM(B42/D42)</f>
        <v>0.13157894736842105</v>
      </c>
      <c r="F42">
        <f>SUM(E42:E47)</f>
        <v>0.77400870605646999</v>
      </c>
      <c r="H42">
        <v>2</v>
      </c>
      <c r="I42">
        <f>H42*G43</f>
        <v>3.3977070508027611</v>
      </c>
      <c r="J42">
        <f>I42/B42</f>
        <v>0.33977070508027613</v>
      </c>
      <c r="K42">
        <f>AVERAGE(J42:J47)</f>
        <v>0.10810886070736059</v>
      </c>
      <c r="L42">
        <f>STDEV(J42:J57)</f>
        <v>0.11052863878137352</v>
      </c>
      <c r="M42">
        <v>0</v>
      </c>
      <c r="N42">
        <f>M42*G43</f>
        <v>0</v>
      </c>
      <c r="O42">
        <f>N42/B42</f>
        <v>0</v>
      </c>
      <c r="P42">
        <f>AVERAGE(O42:O47)</f>
        <v>5.4054430353680294E-2</v>
      </c>
      <c r="Q42">
        <f>STDEV(O42:O57)</f>
        <v>6.2455025504253338E-2</v>
      </c>
      <c r="R42">
        <v>1</v>
      </c>
      <c r="S42">
        <f>R42*G43</f>
        <v>1.6988535254013806</v>
      </c>
      <c r="T42">
        <f>S42/B42</f>
        <v>0.16988535254013806</v>
      </c>
      <c r="U42">
        <f>AVERAGE(T42:T47)</f>
        <v>0.10810886070736059</v>
      </c>
      <c r="V42">
        <f>STDEV(T42:T57)</f>
        <v>7.2631177803654634E-2</v>
      </c>
      <c r="W42">
        <v>0</v>
      </c>
      <c r="X42">
        <f>W42*G43</f>
        <v>0</v>
      </c>
      <c r="Y42">
        <f>X42/B42</f>
        <v>0</v>
      </c>
      <c r="Z42">
        <f>AVERAGE(Y42:Y47)</f>
        <v>0</v>
      </c>
      <c r="AA42">
        <f>STDEV(Y42:Y57)</f>
        <v>0</v>
      </c>
      <c r="AB42">
        <v>0</v>
      </c>
      <c r="AC42">
        <f>AB42*G43</f>
        <v>0</v>
      </c>
      <c r="AD42">
        <f>AC42/B42</f>
        <v>0</v>
      </c>
      <c r="AE42">
        <f>AVERAGE(AD42:AD47)</f>
        <v>0</v>
      </c>
      <c r="AF42">
        <f>STDEV(AD42:AD57)</f>
        <v>0</v>
      </c>
    </row>
    <row r="43" spans="1:32" x14ac:dyDescent="0.25">
      <c r="A43" t="s">
        <v>14</v>
      </c>
      <c r="B43">
        <v>11</v>
      </c>
      <c r="D43">
        <v>80</v>
      </c>
      <c r="E43">
        <f t="shared" ref="E43:E63" si="20">SUM(B43/D43)</f>
        <v>0.13750000000000001</v>
      </c>
      <c r="F43">
        <f>SUM(F42/8)</f>
        <v>9.6751088257058748E-2</v>
      </c>
      <c r="G43">
        <f>F19/F43</f>
        <v>1.6988535254013806</v>
      </c>
      <c r="H43">
        <v>0</v>
      </c>
      <c r="I43">
        <f>H43*G43</f>
        <v>0</v>
      </c>
      <c r="J43">
        <f t="shared" ref="J43:J57" si="21">I43/B43</f>
        <v>0</v>
      </c>
      <c r="L43">
        <f>L42/SQRT(16)</f>
        <v>2.763215969534338E-2</v>
      </c>
      <c r="M43">
        <v>0</v>
      </c>
      <c r="N43">
        <f>M43*G43</f>
        <v>0</v>
      </c>
      <c r="O43">
        <f t="shared" ref="O43:O57" si="22">N43/B43</f>
        <v>0</v>
      </c>
      <c r="Q43">
        <f>Q42/SQRT(16)</f>
        <v>1.5613756376063334E-2</v>
      </c>
      <c r="R43">
        <v>1</v>
      </c>
      <c r="S43">
        <f>R43*G43</f>
        <v>1.6988535254013806</v>
      </c>
      <c r="T43">
        <f t="shared" ref="T43:T57" si="23">S43/B43</f>
        <v>0.1544412295819437</v>
      </c>
      <c r="V43">
        <f>V42/SQRT(16)</f>
        <v>1.8157794450913659E-2</v>
      </c>
      <c r="W43">
        <v>0</v>
      </c>
      <c r="X43">
        <f>W43*G43</f>
        <v>0</v>
      </c>
      <c r="Y43">
        <f t="shared" ref="Y43:Y57" si="24">X43/B43</f>
        <v>0</v>
      </c>
      <c r="AB43">
        <v>0</v>
      </c>
      <c r="AC43">
        <f>AB43*G43</f>
        <v>0</v>
      </c>
      <c r="AD43">
        <f t="shared" ref="AD43:AD57" si="25">AC43/B43</f>
        <v>0</v>
      </c>
    </row>
    <row r="44" spans="1:32" x14ac:dyDescent="0.25">
      <c r="A44" t="s">
        <v>15</v>
      </c>
      <c r="B44">
        <v>10</v>
      </c>
      <c r="D44">
        <v>59</v>
      </c>
      <c r="E44">
        <f t="shared" si="20"/>
        <v>0.16949152542372881</v>
      </c>
      <c r="H44">
        <v>0</v>
      </c>
      <c r="I44">
        <f>H44*G43</f>
        <v>0</v>
      </c>
      <c r="J44">
        <f t="shared" si="21"/>
        <v>0</v>
      </c>
      <c r="M44">
        <v>1</v>
      </c>
      <c r="N44">
        <f>M44*G43</f>
        <v>1.6988535254013806</v>
      </c>
      <c r="O44">
        <f t="shared" si="22"/>
        <v>0.16988535254013806</v>
      </c>
      <c r="R44">
        <v>1</v>
      </c>
      <c r="S44">
        <f>R44*G43</f>
        <v>1.6988535254013806</v>
      </c>
      <c r="T44">
        <f t="shared" si="23"/>
        <v>0.16988535254013806</v>
      </c>
      <c r="W44">
        <v>0</v>
      </c>
      <c r="X44">
        <f>W44*G43</f>
        <v>0</v>
      </c>
      <c r="Y44">
        <f t="shared" si="24"/>
        <v>0</v>
      </c>
      <c r="AB44">
        <v>0</v>
      </c>
      <c r="AC44">
        <f>AB44*G43</f>
        <v>0</v>
      </c>
      <c r="AD44">
        <f t="shared" si="25"/>
        <v>0</v>
      </c>
    </row>
    <row r="45" spans="1:32" x14ac:dyDescent="0.25">
      <c r="A45" t="s">
        <v>16</v>
      </c>
      <c r="B45">
        <v>11</v>
      </c>
      <c r="D45">
        <v>105</v>
      </c>
      <c r="E45">
        <f t="shared" si="20"/>
        <v>0.10476190476190476</v>
      </c>
      <c r="H45">
        <v>1</v>
      </c>
      <c r="I45">
        <f>H45*G43</f>
        <v>1.6988535254013806</v>
      </c>
      <c r="J45">
        <f t="shared" si="21"/>
        <v>0.1544412295819437</v>
      </c>
      <c r="M45">
        <v>0</v>
      </c>
      <c r="N45">
        <f>M45*G43</f>
        <v>0</v>
      </c>
      <c r="O45">
        <f t="shared" si="22"/>
        <v>0</v>
      </c>
      <c r="R45">
        <v>0</v>
      </c>
      <c r="S45">
        <f>R45*G43</f>
        <v>0</v>
      </c>
      <c r="T45">
        <f t="shared" si="23"/>
        <v>0</v>
      </c>
      <c r="W45">
        <v>0</v>
      </c>
      <c r="X45">
        <f>W45*G43</f>
        <v>0</v>
      </c>
      <c r="Y45">
        <f t="shared" si="24"/>
        <v>0</v>
      </c>
      <c r="AB45">
        <v>0</v>
      </c>
      <c r="AC45">
        <f>AB45*G43</f>
        <v>0</v>
      </c>
      <c r="AD45">
        <f t="shared" si="25"/>
        <v>0</v>
      </c>
    </row>
    <row r="46" spans="1:32" x14ac:dyDescent="0.25">
      <c r="A46" t="s">
        <v>17</v>
      </c>
      <c r="B46">
        <v>11</v>
      </c>
      <c r="D46">
        <v>92</v>
      </c>
      <c r="E46">
        <f t="shared" si="20"/>
        <v>0.11956521739130435</v>
      </c>
      <c r="H46">
        <v>1</v>
      </c>
      <c r="I46">
        <f>H46*G43</f>
        <v>1.6988535254013806</v>
      </c>
      <c r="J46">
        <f t="shared" si="21"/>
        <v>0.1544412295819437</v>
      </c>
      <c r="M46">
        <v>1</v>
      </c>
      <c r="N46">
        <f>M46*G43</f>
        <v>1.6988535254013806</v>
      </c>
      <c r="O46">
        <f t="shared" si="22"/>
        <v>0.1544412295819437</v>
      </c>
      <c r="R46">
        <v>1</v>
      </c>
      <c r="S46">
        <f>R46*G43</f>
        <v>1.6988535254013806</v>
      </c>
      <c r="T46">
        <f t="shared" si="23"/>
        <v>0.1544412295819437</v>
      </c>
      <c r="W46">
        <v>0</v>
      </c>
      <c r="X46">
        <f>W46*G43</f>
        <v>0</v>
      </c>
      <c r="Y46">
        <f t="shared" si="24"/>
        <v>0</v>
      </c>
      <c r="AB46">
        <v>0</v>
      </c>
      <c r="AC46">
        <f>AB46*G43</f>
        <v>0</v>
      </c>
      <c r="AD46">
        <f t="shared" si="25"/>
        <v>0</v>
      </c>
    </row>
    <row r="47" spans="1:32" x14ac:dyDescent="0.25">
      <c r="A47" t="s">
        <v>18</v>
      </c>
      <c r="B47">
        <v>6</v>
      </c>
      <c r="C47">
        <f>AVERAGE(B42:B47)</f>
        <v>9.8333333333333339</v>
      </c>
      <c r="D47">
        <v>54</v>
      </c>
      <c r="E47">
        <f t="shared" si="20"/>
        <v>0.1111111111111111</v>
      </c>
      <c r="H47">
        <v>0</v>
      </c>
      <c r="I47">
        <f>H47*G43</f>
        <v>0</v>
      </c>
      <c r="J47">
        <f t="shared" si="21"/>
        <v>0</v>
      </c>
      <c r="M47">
        <v>0</v>
      </c>
      <c r="N47">
        <f>M47*G43</f>
        <v>0</v>
      </c>
      <c r="O47">
        <f t="shared" si="22"/>
        <v>0</v>
      </c>
      <c r="R47">
        <v>0</v>
      </c>
      <c r="S47">
        <f>R47*G43</f>
        <v>0</v>
      </c>
      <c r="T47">
        <f t="shared" si="23"/>
        <v>0</v>
      </c>
      <c r="W47">
        <v>0</v>
      </c>
      <c r="X47">
        <f>W47*G43</f>
        <v>0</v>
      </c>
      <c r="Y47">
        <f t="shared" si="24"/>
        <v>0</v>
      </c>
      <c r="AB47">
        <v>0</v>
      </c>
      <c r="AC47">
        <f>AB47*G43</f>
        <v>0</v>
      </c>
      <c r="AD47">
        <f t="shared" si="25"/>
        <v>0</v>
      </c>
    </row>
    <row r="48" spans="1:32" x14ac:dyDescent="0.25">
      <c r="A48" t="s">
        <v>19</v>
      </c>
      <c r="B48">
        <v>11</v>
      </c>
      <c r="D48">
        <v>107</v>
      </c>
      <c r="E48">
        <f t="shared" si="20"/>
        <v>0.10280373831775701</v>
      </c>
      <c r="F48">
        <f>SUM(E48:E52)</f>
        <v>0.53939787195693967</v>
      </c>
      <c r="H48">
        <v>0</v>
      </c>
      <c r="I48">
        <f>H48*G49</f>
        <v>0</v>
      </c>
      <c r="J48">
        <f t="shared" si="21"/>
        <v>0</v>
      </c>
      <c r="K48">
        <f>AVERAGE(J48:J52)</f>
        <v>0.10931604061701908</v>
      </c>
      <c r="M48">
        <v>0</v>
      </c>
      <c r="N48">
        <f>M48*G49</f>
        <v>0</v>
      </c>
      <c r="O48">
        <f t="shared" si="22"/>
        <v>0</v>
      </c>
      <c r="P48">
        <f>AVERAGE(O48:O52)</f>
        <v>2.770192062419587E-2</v>
      </c>
      <c r="R48">
        <v>0</v>
      </c>
      <c r="S48">
        <f>R48*G49</f>
        <v>0</v>
      </c>
      <c r="T48">
        <f t="shared" si="23"/>
        <v>0</v>
      </c>
      <c r="U48">
        <f>AVERAGE(T48:T52)</f>
        <v>0</v>
      </c>
      <c r="W48">
        <v>0</v>
      </c>
      <c r="X48">
        <f>W48*G49</f>
        <v>0</v>
      </c>
      <c r="Y48">
        <f t="shared" si="24"/>
        <v>0</v>
      </c>
      <c r="Z48">
        <f>AVERAGE(Y48:Y52)</f>
        <v>0</v>
      </c>
      <c r="AB48">
        <v>0</v>
      </c>
      <c r="AC48">
        <f>AB48*G49</f>
        <v>0</v>
      </c>
      <c r="AD48">
        <f t="shared" si="25"/>
        <v>0</v>
      </c>
    </row>
    <row r="49" spans="1:32" x14ac:dyDescent="0.25">
      <c r="A49" t="s">
        <v>20</v>
      </c>
      <c r="B49">
        <v>13</v>
      </c>
      <c r="D49">
        <v>91</v>
      </c>
      <c r="E49">
        <f t="shared" si="20"/>
        <v>0.14285714285714285</v>
      </c>
      <c r="F49">
        <f>SUM(F48/5)</f>
        <v>0.10787957439138793</v>
      </c>
      <c r="G49">
        <f>F19/F49</f>
        <v>1.5236056343307727</v>
      </c>
      <c r="H49">
        <v>1</v>
      </c>
      <c r="I49">
        <f>H49*G49</f>
        <v>1.5236056343307727</v>
      </c>
      <c r="J49">
        <f t="shared" si="21"/>
        <v>0.11720043341005944</v>
      </c>
      <c r="M49">
        <v>0</v>
      </c>
      <c r="N49">
        <f>M49*G49</f>
        <v>0</v>
      </c>
      <c r="O49">
        <f t="shared" si="22"/>
        <v>0</v>
      </c>
      <c r="R49">
        <v>0</v>
      </c>
      <c r="S49">
        <f>R49*G49</f>
        <v>0</v>
      </c>
      <c r="T49">
        <f t="shared" si="23"/>
        <v>0</v>
      </c>
      <c r="W49">
        <v>0</v>
      </c>
      <c r="X49">
        <f>W49*G49</f>
        <v>0</v>
      </c>
      <c r="Y49">
        <f t="shared" si="24"/>
        <v>0</v>
      </c>
      <c r="AB49">
        <v>0</v>
      </c>
      <c r="AC49">
        <f>AB49*G49</f>
        <v>0</v>
      </c>
      <c r="AD49">
        <f t="shared" si="25"/>
        <v>0</v>
      </c>
    </row>
    <row r="50" spans="1:32" x14ac:dyDescent="0.25">
      <c r="A50" t="s">
        <v>21</v>
      </c>
      <c r="B50">
        <v>11</v>
      </c>
      <c r="D50">
        <v>114</v>
      </c>
      <c r="E50">
        <f t="shared" si="20"/>
        <v>9.6491228070175433E-2</v>
      </c>
      <c r="H50">
        <v>2</v>
      </c>
      <c r="I50">
        <f>H50*G49</f>
        <v>3.0472112686615453</v>
      </c>
      <c r="J50">
        <f t="shared" si="21"/>
        <v>0.27701920624195869</v>
      </c>
      <c r="M50">
        <v>1</v>
      </c>
      <c r="N50">
        <f>M50*G49</f>
        <v>1.5236056343307727</v>
      </c>
      <c r="O50">
        <f t="shared" si="22"/>
        <v>0.13850960312097935</v>
      </c>
      <c r="R50">
        <v>0</v>
      </c>
      <c r="S50">
        <f>R50*G49</f>
        <v>0</v>
      </c>
      <c r="T50">
        <f t="shared" si="23"/>
        <v>0</v>
      </c>
      <c r="W50">
        <v>0</v>
      </c>
      <c r="X50">
        <f>W50*G49</f>
        <v>0</v>
      </c>
      <c r="Y50">
        <f t="shared" si="24"/>
        <v>0</v>
      </c>
      <c r="AB50">
        <v>0</v>
      </c>
      <c r="AC50">
        <f>AB50*G49</f>
        <v>0</v>
      </c>
      <c r="AD50">
        <f t="shared" si="25"/>
        <v>0</v>
      </c>
    </row>
    <row r="51" spans="1:32" x14ac:dyDescent="0.25">
      <c r="A51" t="s">
        <v>22</v>
      </c>
      <c r="B51">
        <v>9</v>
      </c>
      <c r="D51">
        <v>80</v>
      </c>
      <c r="E51">
        <f t="shared" si="20"/>
        <v>0.1125</v>
      </c>
      <c r="H51">
        <v>0</v>
      </c>
      <c r="I51">
        <f>H51*G49</f>
        <v>0</v>
      </c>
      <c r="J51">
        <f t="shared" si="21"/>
        <v>0</v>
      </c>
      <c r="M51">
        <v>0</v>
      </c>
      <c r="N51">
        <f>M51*G49</f>
        <v>0</v>
      </c>
      <c r="O51">
        <f t="shared" si="22"/>
        <v>0</v>
      </c>
      <c r="R51">
        <v>0</v>
      </c>
      <c r="S51">
        <f>R51*G49</f>
        <v>0</v>
      </c>
      <c r="T51">
        <f t="shared" si="23"/>
        <v>0</v>
      </c>
      <c r="W51">
        <v>0</v>
      </c>
      <c r="X51">
        <f>W51*G49</f>
        <v>0</v>
      </c>
      <c r="Y51">
        <f t="shared" si="24"/>
        <v>0</v>
      </c>
      <c r="AB51">
        <v>0</v>
      </c>
      <c r="AC51">
        <f>AB51*G49</f>
        <v>0</v>
      </c>
      <c r="AD51">
        <f t="shared" si="25"/>
        <v>0</v>
      </c>
    </row>
    <row r="52" spans="1:32" x14ac:dyDescent="0.25">
      <c r="A52" t="s">
        <v>23</v>
      </c>
      <c r="B52">
        <v>10</v>
      </c>
      <c r="C52">
        <f>AVERAGE(B48:B52)</f>
        <v>10.8</v>
      </c>
      <c r="D52">
        <v>118</v>
      </c>
      <c r="E52">
        <f t="shared" si="20"/>
        <v>8.4745762711864403E-2</v>
      </c>
      <c r="H52">
        <v>1</v>
      </c>
      <c r="I52">
        <f>H52*G49</f>
        <v>1.5236056343307727</v>
      </c>
      <c r="J52">
        <f t="shared" si="21"/>
        <v>0.15236056343307727</v>
      </c>
      <c r="M52">
        <v>0</v>
      </c>
      <c r="N52">
        <f>M52*G49</f>
        <v>0</v>
      </c>
      <c r="O52">
        <f t="shared" si="22"/>
        <v>0</v>
      </c>
      <c r="R52">
        <v>0</v>
      </c>
      <c r="S52">
        <f>R52*G49</f>
        <v>0</v>
      </c>
      <c r="T52">
        <f t="shared" si="23"/>
        <v>0</v>
      </c>
      <c r="W52">
        <v>0</v>
      </c>
      <c r="X52">
        <f>W52*G49</f>
        <v>0</v>
      </c>
      <c r="Y52">
        <f t="shared" si="24"/>
        <v>0</v>
      </c>
      <c r="AB52">
        <v>0</v>
      </c>
      <c r="AC52">
        <f>AB52*G49</f>
        <v>0</v>
      </c>
      <c r="AD52">
        <f t="shared" si="25"/>
        <v>0</v>
      </c>
    </row>
    <row r="53" spans="1:32" x14ac:dyDescent="0.25">
      <c r="A53" t="s">
        <v>24</v>
      </c>
      <c r="B53">
        <v>10</v>
      </c>
      <c r="D53">
        <v>64</v>
      </c>
      <c r="E53">
        <f t="shared" si="20"/>
        <v>0.15625</v>
      </c>
      <c r="F53">
        <f>SUM(E53:E57)</f>
        <v>0.67566089356848269</v>
      </c>
      <c r="H53">
        <v>1</v>
      </c>
      <c r="I53">
        <f>H53*G54</f>
        <v>1.2163344729323513</v>
      </c>
      <c r="J53">
        <f t="shared" si="21"/>
        <v>0.12163344729323514</v>
      </c>
      <c r="K53">
        <f>AVERAGE(J53:J57)</f>
        <v>2.4326689458647029E-2</v>
      </c>
      <c r="M53">
        <v>0</v>
      </c>
      <c r="N53">
        <f>M53*G54</f>
        <v>0</v>
      </c>
      <c r="O53">
        <f t="shared" si="22"/>
        <v>0</v>
      </c>
      <c r="P53">
        <f>AVERAGE(O53:O57)</f>
        <v>0</v>
      </c>
      <c r="R53">
        <v>0</v>
      </c>
      <c r="S53">
        <f>R53*G54</f>
        <v>0</v>
      </c>
      <c r="T53">
        <f t="shared" si="23"/>
        <v>0</v>
      </c>
      <c r="U53">
        <f>AVERAGE(T53:T57)</f>
        <v>0</v>
      </c>
      <c r="W53">
        <v>0</v>
      </c>
      <c r="X53">
        <f>W53*G54</f>
        <v>0</v>
      </c>
      <c r="Y53">
        <f t="shared" si="24"/>
        <v>0</v>
      </c>
      <c r="Z53">
        <f>AVERAGE(Y53:Y57)</f>
        <v>0</v>
      </c>
      <c r="AB53">
        <v>0</v>
      </c>
      <c r="AC53">
        <f>AB53*G54</f>
        <v>0</v>
      </c>
      <c r="AD53">
        <f>AVERAGE(AC53:AC57)</f>
        <v>0</v>
      </c>
    </row>
    <row r="54" spans="1:32" x14ac:dyDescent="0.25">
      <c r="A54" t="s">
        <v>25</v>
      </c>
      <c r="B54">
        <v>11</v>
      </c>
      <c r="D54">
        <v>92</v>
      </c>
      <c r="E54">
        <f t="shared" si="20"/>
        <v>0.11956521739130435</v>
      </c>
      <c r="F54">
        <f>SUM(F53/5)</f>
        <v>0.13513217871369654</v>
      </c>
      <c r="G54">
        <f>F19/F54</f>
        <v>1.2163344729323513</v>
      </c>
      <c r="H54">
        <v>0</v>
      </c>
      <c r="I54">
        <f>H54*G54</f>
        <v>0</v>
      </c>
      <c r="J54">
        <f t="shared" si="21"/>
        <v>0</v>
      </c>
      <c r="M54">
        <v>0</v>
      </c>
      <c r="N54">
        <f>M54*G54</f>
        <v>0</v>
      </c>
      <c r="O54">
        <f t="shared" si="22"/>
        <v>0</v>
      </c>
      <c r="R54">
        <v>0</v>
      </c>
      <c r="S54">
        <f>R54*G54</f>
        <v>0</v>
      </c>
      <c r="T54">
        <f t="shared" si="23"/>
        <v>0</v>
      </c>
      <c r="W54">
        <v>0</v>
      </c>
      <c r="X54">
        <f>W54*G54</f>
        <v>0</v>
      </c>
      <c r="Y54">
        <f t="shared" si="24"/>
        <v>0</v>
      </c>
      <c r="AB54">
        <v>0</v>
      </c>
      <c r="AC54">
        <f>AB54*G54</f>
        <v>0</v>
      </c>
      <c r="AD54">
        <f t="shared" si="25"/>
        <v>0</v>
      </c>
    </row>
    <row r="55" spans="1:32" x14ac:dyDescent="0.25">
      <c r="A55" t="s">
        <v>26</v>
      </c>
      <c r="B55">
        <v>7</v>
      </c>
      <c r="D55">
        <v>53</v>
      </c>
      <c r="E55">
        <f t="shared" si="20"/>
        <v>0.13207547169811321</v>
      </c>
      <c r="H55">
        <v>0</v>
      </c>
      <c r="I55">
        <f>H55*G54</f>
        <v>0</v>
      </c>
      <c r="J55">
        <f t="shared" si="21"/>
        <v>0</v>
      </c>
      <c r="M55">
        <v>0</v>
      </c>
      <c r="N55">
        <f>M55*G54</f>
        <v>0</v>
      </c>
      <c r="O55">
        <f t="shared" si="22"/>
        <v>0</v>
      </c>
      <c r="R55">
        <v>0</v>
      </c>
      <c r="S55">
        <f>R55*G54</f>
        <v>0</v>
      </c>
      <c r="T55">
        <f t="shared" si="23"/>
        <v>0</v>
      </c>
      <c r="W55">
        <v>0</v>
      </c>
      <c r="X55">
        <f>W55*G54</f>
        <v>0</v>
      </c>
      <c r="Y55">
        <f t="shared" si="24"/>
        <v>0</v>
      </c>
      <c r="AB55">
        <v>0</v>
      </c>
      <c r="AC55">
        <f>AB55*G54</f>
        <v>0</v>
      </c>
      <c r="AD55">
        <f t="shared" si="25"/>
        <v>0</v>
      </c>
    </row>
    <row r="56" spans="1:32" x14ac:dyDescent="0.25">
      <c r="A56" t="s">
        <v>27</v>
      </c>
      <c r="B56">
        <v>8</v>
      </c>
      <c r="D56">
        <v>52</v>
      </c>
      <c r="E56">
        <f t="shared" si="20"/>
        <v>0.15384615384615385</v>
      </c>
      <c r="H56">
        <v>0</v>
      </c>
      <c r="I56">
        <f>H56*G54</f>
        <v>0</v>
      </c>
      <c r="J56">
        <f t="shared" si="21"/>
        <v>0</v>
      </c>
      <c r="M56">
        <v>0</v>
      </c>
      <c r="N56">
        <f>M56*G54</f>
        <v>0</v>
      </c>
      <c r="O56">
        <f t="shared" si="22"/>
        <v>0</v>
      </c>
      <c r="R56">
        <v>0</v>
      </c>
      <c r="S56">
        <f>R56*G54</f>
        <v>0</v>
      </c>
      <c r="T56">
        <f t="shared" si="23"/>
        <v>0</v>
      </c>
      <c r="W56">
        <v>0</v>
      </c>
      <c r="X56">
        <f>W56*G54</f>
        <v>0</v>
      </c>
      <c r="Y56">
        <f t="shared" si="24"/>
        <v>0</v>
      </c>
      <c r="AB56">
        <v>0</v>
      </c>
      <c r="AC56">
        <f>AB56*G54</f>
        <v>0</v>
      </c>
      <c r="AD56">
        <f t="shared" si="25"/>
        <v>0</v>
      </c>
    </row>
    <row r="57" spans="1:32" x14ac:dyDescent="0.25">
      <c r="A57" t="s">
        <v>28</v>
      </c>
      <c r="B57">
        <v>9</v>
      </c>
      <c r="C57">
        <f>AVERAGE(B53:B57)</f>
        <v>9</v>
      </c>
      <c r="D57">
        <v>79</v>
      </c>
      <c r="E57">
        <f t="shared" si="20"/>
        <v>0.11392405063291139</v>
      </c>
      <c r="H57">
        <v>0</v>
      </c>
      <c r="I57">
        <f>H57*G54</f>
        <v>0</v>
      </c>
      <c r="J57">
        <f t="shared" si="21"/>
        <v>0</v>
      </c>
      <c r="M57">
        <v>0</v>
      </c>
      <c r="N57">
        <f>M57*G54</f>
        <v>0</v>
      </c>
      <c r="O57">
        <f t="shared" si="22"/>
        <v>0</v>
      </c>
      <c r="R57">
        <v>0</v>
      </c>
      <c r="S57">
        <f>R57*G54</f>
        <v>0</v>
      </c>
      <c r="T57">
        <f t="shared" si="23"/>
        <v>0</v>
      </c>
      <c r="W57">
        <v>0</v>
      </c>
      <c r="X57">
        <f>W57*G54</f>
        <v>0</v>
      </c>
      <c r="Y57">
        <f t="shared" si="24"/>
        <v>0</v>
      </c>
      <c r="AB57">
        <v>0</v>
      </c>
      <c r="AC57">
        <f>AB57*G54</f>
        <v>0</v>
      </c>
      <c r="AD57">
        <f t="shared" si="25"/>
        <v>0</v>
      </c>
    </row>
    <row r="58" spans="1:32" x14ac:dyDescent="0.25">
      <c r="A58" t="s">
        <v>123</v>
      </c>
    </row>
    <row r="59" spans="1:32" x14ac:dyDescent="0.25">
      <c r="A59" t="s">
        <v>29</v>
      </c>
      <c r="B59">
        <v>8</v>
      </c>
      <c r="D59">
        <v>62</v>
      </c>
      <c r="E59">
        <f>SUM(B59/D59)</f>
        <v>0.12903225806451613</v>
      </c>
      <c r="H59">
        <v>1</v>
      </c>
      <c r="I59">
        <f>H59*G61</f>
        <v>1.2336026862061351</v>
      </c>
      <c r="J59">
        <f>I59/B59</f>
        <v>0.15420033577576689</v>
      </c>
      <c r="M59">
        <v>0</v>
      </c>
      <c r="N59">
        <f>M59*G60</f>
        <v>0</v>
      </c>
      <c r="O59">
        <f>N59/B59</f>
        <v>0</v>
      </c>
      <c r="R59">
        <v>0</v>
      </c>
      <c r="S59">
        <f t="shared" ref="S59:S60" si="26">G59*R59</f>
        <v>0</v>
      </c>
      <c r="T59">
        <v>0</v>
      </c>
      <c r="W59">
        <v>0</v>
      </c>
      <c r="X59">
        <f t="shared" ref="X59:X60" si="27">G59*W59</f>
        <v>0</v>
      </c>
      <c r="Y59">
        <f t="shared" ref="Y59:Y60" si="28">X59/B59</f>
        <v>0</v>
      </c>
      <c r="AB59">
        <v>0</v>
      </c>
      <c r="AC59">
        <f>G59*AB59</f>
        <v>0</v>
      </c>
      <c r="AD59">
        <f>AC59/B59</f>
        <v>0</v>
      </c>
    </row>
    <row r="60" spans="1:32" x14ac:dyDescent="0.25">
      <c r="A60" t="s">
        <v>30</v>
      </c>
      <c r="B60">
        <v>8</v>
      </c>
      <c r="D60">
        <v>59</v>
      </c>
      <c r="E60">
        <f>SUM(B60/D60)</f>
        <v>0.13559322033898305</v>
      </c>
      <c r="F60">
        <f>SUM(E59:E63)</f>
        <v>0.66620285935588019</v>
      </c>
      <c r="H60">
        <v>0</v>
      </c>
      <c r="I60">
        <v>0</v>
      </c>
      <c r="J60">
        <v>0</v>
      </c>
      <c r="K60">
        <f>AVERAGE(J59:J63)</f>
        <v>0.16136519986231765</v>
      </c>
      <c r="L60">
        <f>STDEV(J59:J63)</f>
        <v>0.10346242214786538</v>
      </c>
      <c r="M60">
        <v>1</v>
      </c>
      <c r="N60">
        <f>M60*G61</f>
        <v>1.2336026862061351</v>
      </c>
      <c r="O60">
        <f>N60/B60</f>
        <v>0.15420033577576689</v>
      </c>
      <c r="P60">
        <f>AVERAGE(O59:O63)</f>
        <v>0.10653841380871168</v>
      </c>
      <c r="Q60">
        <f>STDEV(O59:O63)</f>
        <v>0.10137794386756722</v>
      </c>
      <c r="R60">
        <v>0</v>
      </c>
      <c r="S60">
        <f t="shared" si="26"/>
        <v>0</v>
      </c>
      <c r="T60">
        <v>0</v>
      </c>
      <c r="U60">
        <f>AVERAGE(T59:T63)</f>
        <v>3.0840067155153379E-2</v>
      </c>
      <c r="V60">
        <f>STDEV(T59:T63)</f>
        <v>6.896048658958151E-2</v>
      </c>
      <c r="W60">
        <v>0</v>
      </c>
      <c r="X60">
        <f t="shared" si="27"/>
        <v>0</v>
      </c>
      <c r="Y60">
        <f t="shared" si="28"/>
        <v>0</v>
      </c>
      <c r="Z60">
        <f>AVERAGE(Y59:Y63)</f>
        <v>0</v>
      </c>
      <c r="AA60">
        <f>STDEV(Y59:Y63)</f>
        <v>0</v>
      </c>
      <c r="AB60">
        <v>0</v>
      </c>
      <c r="AC60">
        <f>G60*AB60</f>
        <v>0</v>
      </c>
      <c r="AD60">
        <f>AC60/B60</f>
        <v>0</v>
      </c>
      <c r="AE60">
        <f>AVERAGE(AD59:AD63)</f>
        <v>0</v>
      </c>
      <c r="AF60">
        <f>STDEV(AD59:AD63)</f>
        <v>0</v>
      </c>
    </row>
    <row r="61" spans="1:32" x14ac:dyDescent="0.25">
      <c r="A61" t="s">
        <v>31</v>
      </c>
      <c r="B61">
        <v>11</v>
      </c>
      <c r="D61">
        <v>75</v>
      </c>
      <c r="E61">
        <f t="shared" si="20"/>
        <v>0.14666666666666667</v>
      </c>
      <c r="F61">
        <f>SUM(F60/5)</f>
        <v>0.13324057187117605</v>
      </c>
      <c r="G61">
        <f>F19/F61</f>
        <v>1.2336026862061351</v>
      </c>
      <c r="H61">
        <v>2</v>
      </c>
      <c r="I61">
        <f>H61*G61</f>
        <v>2.4672053724122702</v>
      </c>
      <c r="J61">
        <f>I61/B61</f>
        <v>0.22429139749202456</v>
      </c>
      <c r="L61">
        <f>L60/SQRT(5)</f>
        <v>4.6269801807881358E-2</v>
      </c>
      <c r="M61">
        <v>2</v>
      </c>
      <c r="N61">
        <f>M61*G61</f>
        <v>2.4672053724122702</v>
      </c>
      <c r="O61">
        <f>N61/B61</f>
        <v>0.22429139749202456</v>
      </c>
      <c r="Q61">
        <f>Q60/SQRT(5)</f>
        <v>4.5337594781407649E-2</v>
      </c>
      <c r="R61">
        <v>0</v>
      </c>
      <c r="S61">
        <f>G61*R61</f>
        <v>0</v>
      </c>
      <c r="T61">
        <f>S61/B61</f>
        <v>0</v>
      </c>
      <c r="V61">
        <f>V60/SQRT(5)</f>
        <v>3.0840067155153379E-2</v>
      </c>
      <c r="W61">
        <v>0</v>
      </c>
      <c r="X61">
        <f>G61*W61</f>
        <v>0</v>
      </c>
      <c r="Y61">
        <f>X61/B61</f>
        <v>0</v>
      </c>
      <c r="AB61">
        <v>0</v>
      </c>
      <c r="AC61">
        <f>G61*AB61</f>
        <v>0</v>
      </c>
      <c r="AD61">
        <f>AC61/B61</f>
        <v>0</v>
      </c>
    </row>
    <row r="62" spans="1:32" x14ac:dyDescent="0.25">
      <c r="A62" t="s">
        <v>32</v>
      </c>
      <c r="B62">
        <v>9</v>
      </c>
      <c r="D62">
        <v>64</v>
      </c>
      <c r="E62">
        <f t="shared" si="20"/>
        <v>0.140625</v>
      </c>
      <c r="H62">
        <v>2</v>
      </c>
      <c r="I62">
        <f>H62*G61</f>
        <v>2.4672053724122702</v>
      </c>
      <c r="J62">
        <f t="shared" ref="J62:J84" si="29">I62/B62</f>
        <v>0.27413393026803001</v>
      </c>
      <c r="L62">
        <f>_xlfn.T.TEST(J59:J63,J42:J57,2,3)</f>
        <v>0.18510210950551381</v>
      </c>
      <c r="M62">
        <v>0</v>
      </c>
      <c r="N62">
        <f>M62*G61</f>
        <v>0</v>
      </c>
      <c r="O62">
        <f>N62/B62</f>
        <v>0</v>
      </c>
      <c r="Q62">
        <f>P62/E62</f>
        <v>0</v>
      </c>
      <c r="R62">
        <v>0</v>
      </c>
      <c r="S62">
        <f>G61*R62</f>
        <v>0</v>
      </c>
      <c r="T62">
        <f>S62/B62</f>
        <v>0</v>
      </c>
      <c r="V62">
        <f>_xlfn.T.TEST(T59:T63,T42:T57,2,3)</f>
        <v>0.79413436589063646</v>
      </c>
      <c r="W62">
        <v>0</v>
      </c>
      <c r="X62">
        <f>G61*W62</f>
        <v>0</v>
      </c>
      <c r="Y62">
        <f>X62/B62</f>
        <v>0</v>
      </c>
      <c r="AB62">
        <v>0</v>
      </c>
      <c r="AC62">
        <f>G61*AB62</f>
        <v>0</v>
      </c>
      <c r="AD62">
        <f>AC62/B62</f>
        <v>0</v>
      </c>
    </row>
    <row r="63" spans="1:32" x14ac:dyDescent="0.25">
      <c r="A63" t="s">
        <v>33</v>
      </c>
      <c r="B63">
        <v>8</v>
      </c>
      <c r="C63">
        <f>AVERAGE(B59:B63)</f>
        <v>8.8000000000000007</v>
      </c>
      <c r="D63">
        <v>70</v>
      </c>
      <c r="E63">
        <f t="shared" si="20"/>
        <v>0.11428571428571428</v>
      </c>
      <c r="H63">
        <v>1</v>
      </c>
      <c r="I63">
        <f>H63*G61</f>
        <v>1.2336026862061351</v>
      </c>
      <c r="J63">
        <f t="shared" si="29"/>
        <v>0.15420033577576689</v>
      </c>
      <c r="L63">
        <f>_xlfn.T.TEST(J59:J63,J4:J16,2,3)</f>
        <v>0.11905839212068348</v>
      </c>
      <c r="M63">
        <v>1</v>
      </c>
      <c r="N63">
        <f>M63*G61</f>
        <v>1.2336026862061351</v>
      </c>
      <c r="O63">
        <f>N63/B63</f>
        <v>0.15420033577576689</v>
      </c>
      <c r="Q63">
        <f>_xlfn.T.TEST(O59:O63,O4:O16,2,3)</f>
        <v>7.8524680627120133E-2</v>
      </c>
      <c r="R63">
        <v>1</v>
      </c>
      <c r="S63">
        <f>G61*R63</f>
        <v>1.2336026862061351</v>
      </c>
      <c r="T63">
        <f>S63/B63</f>
        <v>0.15420033577576689</v>
      </c>
      <c r="W63">
        <v>0</v>
      </c>
      <c r="X63">
        <f>G61*W63</f>
        <v>0</v>
      </c>
      <c r="Y63">
        <f>X63/B63</f>
        <v>0</v>
      </c>
      <c r="AB63">
        <v>0</v>
      </c>
      <c r="AC63">
        <f>G61*AB63</f>
        <v>0</v>
      </c>
      <c r="AD63">
        <f>AC63/B63</f>
        <v>0</v>
      </c>
    </row>
    <row r="64" spans="1:32" s="1" customFormat="1" x14ac:dyDescent="0.25">
      <c r="A64" s="1" t="s">
        <v>124</v>
      </c>
    </row>
    <row r="65" spans="1:32" s="1" customFormat="1" x14ac:dyDescent="0.25">
      <c r="A65" s="1" t="s">
        <v>125</v>
      </c>
      <c r="B65" s="1">
        <v>7</v>
      </c>
      <c r="D65" s="1">
        <v>65</v>
      </c>
      <c r="E65" s="1">
        <f>SUM(B65/D65)</f>
        <v>0.1076923076923077</v>
      </c>
      <c r="F65" s="1">
        <f>SUM(E65:E69)</f>
        <v>0.51686605802962537</v>
      </c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s="1" customFormat="1" x14ac:dyDescent="0.25">
      <c r="A66" s="1" t="s">
        <v>126</v>
      </c>
      <c r="B66" s="1">
        <v>8</v>
      </c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W66" s="1">
        <v>0</v>
      </c>
      <c r="X66" s="1">
        <f>G66*W66</f>
        <v>0</v>
      </c>
      <c r="Y66" s="1">
        <f t="shared" ref="Y66:Y74" si="33">X66/B66</f>
        <v>0</v>
      </c>
      <c r="AB66" s="1">
        <v>0</v>
      </c>
      <c r="AC66" s="1">
        <f>G66*AB66</f>
        <v>0</v>
      </c>
      <c r="AD66" s="1">
        <f t="shared" si="32"/>
        <v>0</v>
      </c>
    </row>
    <row r="67" spans="1:32" s="1" customFormat="1" x14ac:dyDescent="0.25">
      <c r="A67" s="1" t="s">
        <v>127</v>
      </c>
      <c r="B67" s="1">
        <v>8</v>
      </c>
      <c r="D67" s="1">
        <v>83</v>
      </c>
      <c r="E67" s="1">
        <f>SUM(B67/D67)</f>
        <v>9.6385542168674704E-2</v>
      </c>
      <c r="H67" s="1">
        <v>0</v>
      </c>
      <c r="I67" s="1">
        <f>G66*H67</f>
        <v>0</v>
      </c>
      <c r="J67" s="1">
        <f t="shared" si="29"/>
        <v>0</v>
      </c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W67" s="1">
        <v>0</v>
      </c>
      <c r="X67" s="1">
        <f>G66*W67</f>
        <v>0</v>
      </c>
      <c r="Y67" s="1">
        <f t="shared" si="33"/>
        <v>0</v>
      </c>
      <c r="AB67" s="1">
        <v>0</v>
      </c>
      <c r="AC67" s="1">
        <f>G66*AB67</f>
        <v>0</v>
      </c>
      <c r="AD67" s="1">
        <f t="shared" si="32"/>
        <v>0</v>
      </c>
    </row>
    <row r="68" spans="1:32" s="1" customFormat="1" x14ac:dyDescent="0.25">
      <c r="A68" s="1" t="s">
        <v>128</v>
      </c>
      <c r="B68" s="1">
        <v>9</v>
      </c>
      <c r="D68" s="1">
        <v>96</v>
      </c>
      <c r="E68" s="1">
        <f>SUM(B68/D68)</f>
        <v>9.375E-2</v>
      </c>
      <c r="H68" s="1">
        <v>1</v>
      </c>
      <c r="I68" s="1">
        <f>G66*H68</f>
        <v>1.5900243865742811</v>
      </c>
      <c r="J68" s="1">
        <f>I68/B68</f>
        <v>0.17666937628603124</v>
      </c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W68" s="1">
        <v>0</v>
      </c>
      <c r="X68" s="1">
        <f>G66*W68</f>
        <v>0</v>
      </c>
      <c r="Y68" s="1">
        <f t="shared" si="33"/>
        <v>0</v>
      </c>
      <c r="AB68" s="1">
        <v>0</v>
      </c>
      <c r="AC68" s="1">
        <f>G66*AB68</f>
        <v>0</v>
      </c>
      <c r="AD68" s="1">
        <f>AC68/B68</f>
        <v>0</v>
      </c>
    </row>
    <row r="69" spans="1:32" s="1" customFormat="1" x14ac:dyDescent="0.25">
      <c r="A69" s="1" t="s">
        <v>129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H69" s="1">
        <v>0</v>
      </c>
      <c r="I69" s="1">
        <f>G66*H69</f>
        <v>0</v>
      </c>
      <c r="J69" s="1">
        <f t="shared" si="29"/>
        <v>0</v>
      </c>
      <c r="M69" s="1">
        <v>0</v>
      </c>
      <c r="N69" s="1">
        <f>G66*M69</f>
        <v>0</v>
      </c>
      <c r="O69" s="1">
        <f t="shared" si="30"/>
        <v>0</v>
      </c>
      <c r="R69" s="1">
        <v>0</v>
      </c>
      <c r="S69" s="1">
        <f>G66*R69</f>
        <v>0</v>
      </c>
      <c r="T69" s="1">
        <f t="shared" si="31"/>
        <v>0</v>
      </c>
      <c r="W69" s="1">
        <v>0</v>
      </c>
      <c r="X69" s="1">
        <f>G66*W69</f>
        <v>0</v>
      </c>
      <c r="Y69" s="1">
        <f t="shared" si="33"/>
        <v>0</v>
      </c>
      <c r="AB69" s="1">
        <v>0</v>
      </c>
      <c r="AC69" s="1">
        <f>G66*AB69</f>
        <v>0</v>
      </c>
      <c r="AD69" s="1">
        <f t="shared" si="32"/>
        <v>0</v>
      </c>
    </row>
    <row r="70" spans="1:32" s="1" customFormat="1" x14ac:dyDescent="0.25">
      <c r="A70" s="1" t="s">
        <v>130</v>
      </c>
      <c r="B70" s="1">
        <v>9</v>
      </c>
      <c r="D70" s="1">
        <v>85</v>
      </c>
      <c r="E70" s="1">
        <f t="shared" si="34"/>
        <v>0.10588235294117647</v>
      </c>
      <c r="F70" s="1">
        <f>SUM(E70:E74)</f>
        <v>0.51303049726397476</v>
      </c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</row>
    <row r="71" spans="1:32" s="1" customFormat="1" x14ac:dyDescent="0.25">
      <c r="A71" s="1" t="s">
        <v>131</v>
      </c>
      <c r="B71" s="1">
        <v>7</v>
      </c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M71" s="1">
        <v>0</v>
      </c>
      <c r="N71" s="1">
        <f>G71*M71</f>
        <v>0</v>
      </c>
      <c r="O71" s="1">
        <f t="shared" si="30"/>
        <v>0</v>
      </c>
      <c r="R71" s="1">
        <v>0</v>
      </c>
      <c r="S71" s="1">
        <f>G71*R71</f>
        <v>0</v>
      </c>
      <c r="T71" s="1">
        <f t="shared" si="31"/>
        <v>0</v>
      </c>
      <c r="W71" s="1">
        <v>0</v>
      </c>
      <c r="X71" s="1">
        <f>G71*W71</f>
        <v>0</v>
      </c>
      <c r="Y71" s="1">
        <f t="shared" si="33"/>
        <v>0</v>
      </c>
      <c r="AB71" s="1">
        <v>0</v>
      </c>
      <c r="AC71" s="1">
        <f>G71*AB71</f>
        <v>0</v>
      </c>
      <c r="AD71" s="1">
        <f t="shared" si="32"/>
        <v>0</v>
      </c>
    </row>
    <row r="72" spans="1:32" s="1" customFormat="1" x14ac:dyDescent="0.25">
      <c r="A72" s="1" t="s">
        <v>132</v>
      </c>
      <c r="B72" s="1">
        <v>7</v>
      </c>
      <c r="D72" s="1">
        <v>80</v>
      </c>
      <c r="E72" s="1">
        <f t="shared" si="34"/>
        <v>8.7499999999999994E-2</v>
      </c>
      <c r="H72" s="1">
        <v>2</v>
      </c>
      <c r="I72" s="1">
        <f>G71*H72</f>
        <v>3.2038237151299707</v>
      </c>
      <c r="J72" s="1">
        <f t="shared" si="29"/>
        <v>0.45768910216142439</v>
      </c>
      <c r="M72" s="1">
        <v>1</v>
      </c>
      <c r="N72" s="1">
        <f>G71*M72</f>
        <v>1.6019118575649853</v>
      </c>
      <c r="O72" s="1">
        <f t="shared" si="30"/>
        <v>0.22884455108071219</v>
      </c>
      <c r="R72" s="1">
        <v>0</v>
      </c>
      <c r="S72" s="1">
        <f>G71*R72</f>
        <v>0</v>
      </c>
      <c r="T72" s="1">
        <f t="shared" si="31"/>
        <v>0</v>
      </c>
      <c r="W72" s="1">
        <v>0</v>
      </c>
      <c r="X72" s="1">
        <f>G71*W72</f>
        <v>0</v>
      </c>
      <c r="Y72" s="1">
        <f t="shared" si="33"/>
        <v>0</v>
      </c>
      <c r="AB72" s="1">
        <v>0</v>
      </c>
      <c r="AC72" s="1">
        <f>G71*AB72</f>
        <v>0</v>
      </c>
      <c r="AD72" s="1">
        <f t="shared" si="32"/>
        <v>0</v>
      </c>
    </row>
    <row r="73" spans="1:32" s="1" customFormat="1" x14ac:dyDescent="0.25">
      <c r="A73" s="1" t="s">
        <v>133</v>
      </c>
      <c r="B73" s="1">
        <v>9</v>
      </c>
      <c r="D73" s="1">
        <v>103</v>
      </c>
      <c r="E73" s="1">
        <f t="shared" si="34"/>
        <v>8.7378640776699032E-2</v>
      </c>
      <c r="H73" s="1">
        <v>2</v>
      </c>
      <c r="I73" s="1">
        <f>G71*H73</f>
        <v>3.2038237151299707</v>
      </c>
      <c r="J73" s="1">
        <f t="shared" si="29"/>
        <v>0.35598041279221898</v>
      </c>
      <c r="M73" s="1">
        <v>1</v>
      </c>
      <c r="N73" s="1">
        <f>G71*M73</f>
        <v>1.6019118575649853</v>
      </c>
      <c r="O73" s="1">
        <f t="shared" si="30"/>
        <v>0.17799020639610949</v>
      </c>
      <c r="R73" s="1">
        <v>0</v>
      </c>
      <c r="S73" s="1">
        <f>G71*R73</f>
        <v>0</v>
      </c>
      <c r="T73" s="1">
        <f t="shared" si="31"/>
        <v>0</v>
      </c>
      <c r="W73" s="1">
        <v>0</v>
      </c>
      <c r="X73" s="1">
        <f>G71*W73</f>
        <v>0</v>
      </c>
      <c r="Y73" s="1">
        <f t="shared" si="33"/>
        <v>0</v>
      </c>
      <c r="AB73" s="1">
        <v>0</v>
      </c>
      <c r="AC73" s="1">
        <f>G71*AB73</f>
        <v>0</v>
      </c>
      <c r="AD73" s="1">
        <f t="shared" si="32"/>
        <v>0</v>
      </c>
    </row>
    <row r="74" spans="1:32" s="1" customFormat="1" x14ac:dyDescent="0.25">
      <c r="A74" s="1" t="s">
        <v>134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H74" s="1">
        <v>4</v>
      </c>
      <c r="I74" s="1">
        <f>G71*H74</f>
        <v>6.4076474302599413</v>
      </c>
      <c r="J74" s="1">
        <f t="shared" si="29"/>
        <v>0.71196082558443796</v>
      </c>
      <c r="M74" s="1">
        <v>0</v>
      </c>
      <c r="N74" s="1">
        <f>G71*M74</f>
        <v>0</v>
      </c>
      <c r="O74" s="1">
        <f t="shared" ref="O74" si="35">N74/H74</f>
        <v>0</v>
      </c>
      <c r="R74" s="1">
        <v>0</v>
      </c>
      <c r="S74" s="1">
        <f>G71*R74</f>
        <v>0</v>
      </c>
      <c r="T74" s="1">
        <f t="shared" si="31"/>
        <v>0</v>
      </c>
      <c r="W74" s="1">
        <v>0</v>
      </c>
      <c r="X74" s="1">
        <f>G71*W74</f>
        <v>0</v>
      </c>
      <c r="Y74" s="1">
        <f t="shared" si="33"/>
        <v>0</v>
      </c>
      <c r="AB74" s="1">
        <v>0</v>
      </c>
      <c r="AC74" s="1">
        <f>G71*AB74</f>
        <v>0</v>
      </c>
      <c r="AD74" s="1">
        <f t="shared" si="32"/>
        <v>0</v>
      </c>
    </row>
    <row r="75" spans="1:32" s="1" customFormat="1" x14ac:dyDescent="0.25">
      <c r="A75" s="1" t="s">
        <v>135</v>
      </c>
    </row>
    <row r="76" spans="1:32" s="1" customFormat="1" x14ac:dyDescent="0.25">
      <c r="A76" s="1" t="s">
        <v>136</v>
      </c>
      <c r="B76" s="1">
        <v>8</v>
      </c>
      <c r="D76" s="1">
        <v>48</v>
      </c>
      <c r="E76" s="1">
        <f>SUM(B76/D76)</f>
        <v>0.16666666666666666</v>
      </c>
      <c r="F76" s="1">
        <f>SUM(E76:E78)</f>
        <v>0.45662100456621002</v>
      </c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s="1" customFormat="1" x14ac:dyDescent="0.25">
      <c r="A77" s="1" t="s">
        <v>137</v>
      </c>
      <c r="B77" s="1">
        <v>9</v>
      </c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F77" s="1">
        <f>AF76/SQRT(9)</f>
        <v>6.5874431761840241E-2</v>
      </c>
    </row>
    <row r="78" spans="1:32" s="1" customFormat="1" x14ac:dyDescent="0.25">
      <c r="A78" s="1" t="s">
        <v>138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H78" s="1">
        <v>19</v>
      </c>
      <c r="I78" s="1">
        <f>G77*H78</f>
        <v>20.517798713837323</v>
      </c>
      <c r="J78" s="1">
        <f t="shared" si="29"/>
        <v>1.8652544285306656</v>
      </c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F78" s="1">
        <f>_xlfn.T.TEST(AD76:AD84,AD34:AD40,2,3)</f>
        <v>4.7932051349732635E-3</v>
      </c>
    </row>
    <row r="79" spans="1:32" s="1" customFormat="1" x14ac:dyDescent="0.25">
      <c r="A79" s="1" t="s">
        <v>139</v>
      </c>
      <c r="B79" s="1">
        <v>9</v>
      </c>
      <c r="D79" s="1">
        <v>72</v>
      </c>
      <c r="E79" s="1">
        <f t="shared" si="38"/>
        <v>0.125</v>
      </c>
      <c r="F79" s="1">
        <f>SUM(E79:E84)</f>
        <v>0.72628359890552074</v>
      </c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</row>
    <row r="80" spans="1:32" s="1" customFormat="1" x14ac:dyDescent="0.25">
      <c r="A80" s="1" t="s">
        <v>140</v>
      </c>
      <c r="B80" s="1">
        <v>9</v>
      </c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M80" s="1">
        <v>6</v>
      </c>
      <c r="N80" s="1">
        <f>G80*M80</f>
        <v>8.1471940083821419</v>
      </c>
      <c r="O80" s="1">
        <f t="shared" si="36"/>
        <v>0.90524377870912687</v>
      </c>
      <c r="R80" s="1">
        <v>8</v>
      </c>
      <c r="S80" s="1">
        <f>G80*R80</f>
        <v>10.862925344509522</v>
      </c>
      <c r="T80" s="1">
        <f t="shared" si="39"/>
        <v>1.2069917049455023</v>
      </c>
      <c r="W80" s="1">
        <v>2</v>
      </c>
      <c r="X80" s="1">
        <f>G80*W80</f>
        <v>2.7157313361273805</v>
      </c>
      <c r="Y80" s="1">
        <f t="shared" si="40"/>
        <v>0.30174792623637559</v>
      </c>
      <c r="AB80" s="1">
        <v>4</v>
      </c>
      <c r="AC80" s="1">
        <f>G80*AB80</f>
        <v>5.431462672254761</v>
      </c>
      <c r="AD80" s="1">
        <f t="shared" si="37"/>
        <v>0.60349585247275117</v>
      </c>
    </row>
    <row r="81" spans="1:32" s="1" customFormat="1" x14ac:dyDescent="0.25">
      <c r="A81" s="1" t="s">
        <v>141</v>
      </c>
      <c r="B81" s="1">
        <v>8</v>
      </c>
      <c r="D81" s="1">
        <v>76</v>
      </c>
      <c r="E81" s="1">
        <f t="shared" si="38"/>
        <v>0.10526315789473684</v>
      </c>
      <c r="H81" s="1">
        <v>13</v>
      </c>
      <c r="I81" s="1">
        <f>G80*H81</f>
        <v>17.652253684827972</v>
      </c>
      <c r="J81" s="1">
        <f t="shared" si="29"/>
        <v>2.2065317106034965</v>
      </c>
      <c r="M81" s="1">
        <v>5</v>
      </c>
      <c r="N81" s="1">
        <f>G80*M81</f>
        <v>6.789328340318451</v>
      </c>
      <c r="O81" s="1">
        <f t="shared" si="36"/>
        <v>0.84866604253980638</v>
      </c>
      <c r="R81" s="1">
        <v>5</v>
      </c>
      <c r="S81" s="1">
        <f>G80*R81</f>
        <v>6.789328340318451</v>
      </c>
      <c r="T81" s="1">
        <f>S81/B81</f>
        <v>0.84866604253980638</v>
      </c>
      <c r="W81" s="1">
        <v>4</v>
      </c>
      <c r="X81" s="1">
        <f>G80*W81</f>
        <v>5.431462672254761</v>
      </c>
      <c r="Y81" s="1">
        <f>X81/B81</f>
        <v>0.67893283403184512</v>
      </c>
      <c r="AB81" s="1">
        <v>2</v>
      </c>
      <c r="AC81" s="1">
        <f>G80*AB81</f>
        <v>2.7157313361273805</v>
      </c>
      <c r="AD81" s="1">
        <f>AC81/B81</f>
        <v>0.33946641701592256</v>
      </c>
    </row>
    <row r="82" spans="1:32" s="1" customFormat="1" x14ac:dyDescent="0.25">
      <c r="A82" s="1" t="s">
        <v>142</v>
      </c>
      <c r="B82" s="1">
        <v>10</v>
      </c>
      <c r="D82" s="1">
        <v>75</v>
      </c>
      <c r="E82" s="1">
        <f t="shared" si="38"/>
        <v>0.13333333333333333</v>
      </c>
      <c r="H82" s="1">
        <v>11</v>
      </c>
      <c r="I82" s="1">
        <f>G80*H82</f>
        <v>14.936522348700592</v>
      </c>
      <c r="J82" s="1">
        <f t="shared" si="29"/>
        <v>1.4936522348700592</v>
      </c>
      <c r="M82" s="1">
        <v>6</v>
      </c>
      <c r="N82" s="1">
        <f>G80*M82</f>
        <v>8.1471940083821419</v>
      </c>
      <c r="O82" s="1">
        <f t="shared" si="36"/>
        <v>0.81471940083821415</v>
      </c>
      <c r="R82" s="1">
        <v>5</v>
      </c>
      <c r="S82" s="1">
        <f>G80*R82</f>
        <v>6.789328340318451</v>
      </c>
      <c r="T82" s="1">
        <f t="shared" si="39"/>
        <v>0.67893283403184512</v>
      </c>
      <c r="W82" s="1">
        <v>2</v>
      </c>
      <c r="X82" s="1">
        <f>G80*W82</f>
        <v>2.7157313361273805</v>
      </c>
      <c r="Y82" s="1">
        <f t="shared" si="40"/>
        <v>0.27157313361273805</v>
      </c>
      <c r="AB82" s="1">
        <v>0</v>
      </c>
      <c r="AC82" s="1">
        <f>G80*AB82</f>
        <v>0</v>
      </c>
      <c r="AD82" s="1">
        <f t="shared" si="37"/>
        <v>0</v>
      </c>
    </row>
    <row r="83" spans="1:32" s="1" customFormat="1" x14ac:dyDescent="0.25">
      <c r="A83" s="1" t="s">
        <v>143</v>
      </c>
      <c r="B83" s="1">
        <v>9</v>
      </c>
      <c r="D83" s="1">
        <v>72</v>
      </c>
      <c r="E83" s="1">
        <f t="shared" si="38"/>
        <v>0.125</v>
      </c>
      <c r="H83" s="1">
        <v>8</v>
      </c>
      <c r="I83" s="1">
        <f>G80*H83</f>
        <v>10.862925344509522</v>
      </c>
      <c r="J83" s="1">
        <f t="shared" si="29"/>
        <v>1.2069917049455023</v>
      </c>
      <c r="M83" s="1">
        <v>8</v>
      </c>
      <c r="N83" s="1">
        <f>G80*M83</f>
        <v>10.862925344509522</v>
      </c>
      <c r="O83" s="1">
        <f t="shared" si="36"/>
        <v>1.2069917049455023</v>
      </c>
      <c r="R83" s="1">
        <v>4</v>
      </c>
      <c r="S83" s="1">
        <f>G80*R83</f>
        <v>5.431462672254761</v>
      </c>
      <c r="T83" s="1">
        <f t="shared" si="39"/>
        <v>0.60349585247275117</v>
      </c>
      <c r="W83" s="1">
        <v>2</v>
      </c>
      <c r="X83" s="1">
        <f>G80*W83</f>
        <v>2.7157313361273805</v>
      </c>
      <c r="Y83" s="1">
        <f t="shared" si="40"/>
        <v>0.30174792623637559</v>
      </c>
      <c r="AB83" s="1">
        <v>1</v>
      </c>
      <c r="AC83" s="1">
        <f>G80*AB83</f>
        <v>1.3578656680636902</v>
      </c>
      <c r="AD83" s="1">
        <f t="shared" si="37"/>
        <v>0.15087396311818779</v>
      </c>
    </row>
    <row r="84" spans="1:32" s="1" customFormat="1" x14ac:dyDescent="0.25">
      <c r="A84" s="1" t="s">
        <v>144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H84" s="1">
        <v>10</v>
      </c>
      <c r="I84" s="1">
        <f>G80*H84</f>
        <v>13.578656680636902</v>
      </c>
      <c r="J84" s="1">
        <f t="shared" si="29"/>
        <v>1.0445120523566849</v>
      </c>
      <c r="M84" s="1">
        <v>6</v>
      </c>
      <c r="N84" s="1">
        <f>G80*M84</f>
        <v>8.1471940083821419</v>
      </c>
      <c r="O84" s="1">
        <f t="shared" si="36"/>
        <v>0.62670723141401097</v>
      </c>
      <c r="R84" s="1">
        <v>8</v>
      </c>
      <c r="S84" s="1">
        <f>G80*R84</f>
        <v>10.862925344509522</v>
      </c>
      <c r="T84" s="1">
        <f t="shared" si="39"/>
        <v>0.83560964188534781</v>
      </c>
      <c r="W84" s="1">
        <v>6</v>
      </c>
      <c r="X84" s="1">
        <f>G80*W84</f>
        <v>8.1471940083821419</v>
      </c>
      <c r="Y84" s="1">
        <f t="shared" si="40"/>
        <v>0.62670723141401097</v>
      </c>
      <c r="AB84" s="1">
        <v>2</v>
      </c>
      <c r="AC84" s="1">
        <f>G80*AB84</f>
        <v>2.7157313361273805</v>
      </c>
      <c r="AD84" s="1">
        <f t="shared" si="37"/>
        <v>0.20890241047133695</v>
      </c>
    </row>
    <row r="85" spans="1:32" s="1" customFormat="1" x14ac:dyDescent="0.25">
      <c r="A85" s="1" t="s">
        <v>145</v>
      </c>
    </row>
    <row r="86" spans="1:32" s="1" customFormat="1" x14ac:dyDescent="0.25">
      <c r="A86" s="1" t="s">
        <v>146</v>
      </c>
      <c r="B86" s="1">
        <v>8</v>
      </c>
      <c r="D86" s="1">
        <v>55</v>
      </c>
      <c r="E86" s="1">
        <f>SUM(B86/D86)</f>
        <v>0.14545454545454545</v>
      </c>
      <c r="F86" s="1">
        <f>SUM(E86:E90)</f>
        <v>0.69590643274853803</v>
      </c>
      <c r="H86" s="1">
        <v>1</v>
      </c>
      <c r="I86" s="1">
        <f>H86*G87</f>
        <v>1.1809484697730701</v>
      </c>
      <c r="J86" s="1">
        <f t="shared" ref="J86:J96" si="41">I86/B86</f>
        <v>0.14761855872163376</v>
      </c>
      <c r="K86" s="1">
        <f>AVERAGE(J86:J90)</f>
        <v>0.19120118082040183</v>
      </c>
      <c r="L86" s="1">
        <f>STDEV(J86:J96)</f>
        <v>9.4993478367227699E-2</v>
      </c>
      <c r="M86" s="1">
        <v>0</v>
      </c>
      <c r="N86" s="1">
        <f>M86*G87</f>
        <v>0</v>
      </c>
      <c r="O86" s="1">
        <f t="shared" ref="O86:O96" si="42">N86/B86</f>
        <v>0</v>
      </c>
      <c r="P86" s="1">
        <f>AVERAGE(O86:O90)</f>
        <v>0</v>
      </c>
      <c r="Q86" s="1">
        <f>STDEV(O86:O96)</f>
        <v>6.6203737481410507E-2</v>
      </c>
      <c r="R86" s="1">
        <v>0</v>
      </c>
      <c r="S86" s="1">
        <f>R86*G87</f>
        <v>0</v>
      </c>
      <c r="T86" s="1">
        <f t="shared" ref="T86:T96" si="43">S86/B86</f>
        <v>0</v>
      </c>
      <c r="U86" s="1">
        <f>AVERAGE(T86:T96)</f>
        <v>0</v>
      </c>
      <c r="V86" s="1">
        <f>STDEV(T86:T96)</f>
        <v>0</v>
      </c>
      <c r="W86" s="1">
        <v>0</v>
      </c>
      <c r="X86" s="1">
        <f>W86*G87</f>
        <v>0</v>
      </c>
      <c r="Y86" s="1">
        <f t="shared" ref="Y86:Y96" si="44">X86/B86</f>
        <v>0</v>
      </c>
      <c r="Z86" s="1">
        <f>AVERAGE(Y86:Y96)</f>
        <v>0</v>
      </c>
      <c r="AA86" s="1">
        <f>STDEV(Y86:Y96)</f>
        <v>0</v>
      </c>
      <c r="AB86" s="1">
        <v>0</v>
      </c>
      <c r="AC86" s="1">
        <f>AB86*G87</f>
        <v>0</v>
      </c>
      <c r="AD86" s="1">
        <f t="shared" ref="AD86:AD96" si="45">AC86/B86</f>
        <v>0</v>
      </c>
      <c r="AE86" s="1">
        <f>AVERAGE(AD86:AD96)</f>
        <v>0</v>
      </c>
      <c r="AF86" s="1">
        <f>STDEV(AD86:AD96)</f>
        <v>0</v>
      </c>
    </row>
    <row r="87" spans="1:32" s="1" customFormat="1" x14ac:dyDescent="0.25">
      <c r="A87" s="1" t="s">
        <v>147</v>
      </c>
      <c r="B87" s="1">
        <v>8</v>
      </c>
      <c r="D87" s="1">
        <v>66</v>
      </c>
      <c r="E87" s="1">
        <f t="shared" ref="E87:E96" si="46">SUM(B87/D87)</f>
        <v>0.12121212121212122</v>
      </c>
      <c r="F87" s="1">
        <f>F86/5</f>
        <v>0.1391812865497076</v>
      </c>
      <c r="G87" s="1">
        <f>F19/F87</f>
        <v>1.1809484697730701</v>
      </c>
      <c r="H87" s="1">
        <v>2</v>
      </c>
      <c r="I87" s="1">
        <f>H87*G87</f>
        <v>2.3618969395461402</v>
      </c>
      <c r="J87" s="1">
        <f t="shared" si="41"/>
        <v>0.29523711744326753</v>
      </c>
      <c r="L87" s="1">
        <f>L86/SQRT(11)</f>
        <v>2.8641611388621525E-2</v>
      </c>
      <c r="M87" s="1">
        <v>0</v>
      </c>
      <c r="N87" s="1">
        <f>M87*G87</f>
        <v>0</v>
      </c>
      <c r="O87" s="1">
        <f t="shared" si="42"/>
        <v>0</v>
      </c>
      <c r="Q87" s="1">
        <f>Q86/SQRT(11)</f>
        <v>1.996117790409337E-2</v>
      </c>
      <c r="R87" s="1">
        <v>0</v>
      </c>
      <c r="S87" s="1">
        <f>R87*G87</f>
        <v>0</v>
      </c>
      <c r="T87" s="1">
        <f t="shared" si="43"/>
        <v>0</v>
      </c>
      <c r="W87" s="1">
        <v>0</v>
      </c>
      <c r="X87" s="1">
        <f>W87*G87</f>
        <v>0</v>
      </c>
      <c r="Y87" s="1">
        <f t="shared" si="44"/>
        <v>0</v>
      </c>
      <c r="AB87" s="1">
        <v>0</v>
      </c>
      <c r="AC87" s="1">
        <f>AB87*G87</f>
        <v>0</v>
      </c>
      <c r="AD87" s="1">
        <f t="shared" si="45"/>
        <v>0</v>
      </c>
    </row>
    <row r="88" spans="1:32" s="1" customFormat="1" x14ac:dyDescent="0.25">
      <c r="A88" s="1" t="s">
        <v>148</v>
      </c>
      <c r="B88" s="1">
        <v>6</v>
      </c>
      <c r="D88" s="1">
        <v>45</v>
      </c>
      <c r="E88" s="1">
        <f t="shared" si="46"/>
        <v>0.13333333333333333</v>
      </c>
      <c r="H88" s="1">
        <v>1</v>
      </c>
      <c r="I88" s="1">
        <f>H88*G87</f>
        <v>1.1809484697730701</v>
      </c>
      <c r="J88" s="1">
        <f t="shared" si="41"/>
        <v>0.19682474496217836</v>
      </c>
      <c r="L88" s="1">
        <f>_xlfn.T.TEST(J86:J96,J42:J57,2,3)</f>
        <v>3.7877484896932006E-3</v>
      </c>
      <c r="M88" s="1">
        <v>0</v>
      </c>
      <c r="N88" s="1">
        <f>M88*G87</f>
        <v>0</v>
      </c>
      <c r="O88" s="1">
        <f t="shared" si="42"/>
        <v>0</v>
      </c>
      <c r="Q88" s="1">
        <f>_xlfn.T.TEST(O86:O96,O42:O57,2,3)</f>
        <v>0.97671567994048614</v>
      </c>
      <c r="R88" s="1">
        <v>0</v>
      </c>
      <c r="S88" s="1">
        <f>R88*G87</f>
        <v>0</v>
      </c>
      <c r="T88" s="1">
        <f t="shared" si="43"/>
        <v>0</v>
      </c>
      <c r="W88" s="1">
        <v>0</v>
      </c>
      <c r="X88" s="1">
        <f>W88*G87</f>
        <v>0</v>
      </c>
      <c r="Y88" s="1">
        <f t="shared" si="44"/>
        <v>0</v>
      </c>
      <c r="AB88" s="1">
        <v>0</v>
      </c>
      <c r="AC88" s="1">
        <f>AB88*G87</f>
        <v>0</v>
      </c>
      <c r="AD88" s="1">
        <f t="shared" si="45"/>
        <v>0</v>
      </c>
    </row>
    <row r="89" spans="1:32" s="1" customFormat="1" x14ac:dyDescent="0.25">
      <c r="A89" s="1" t="s">
        <v>149</v>
      </c>
      <c r="B89" s="1">
        <v>7</v>
      </c>
      <c r="D89" s="1">
        <v>45</v>
      </c>
      <c r="E89" s="1">
        <f t="shared" si="46"/>
        <v>0.15555555555555556</v>
      </c>
      <c r="H89" s="1">
        <v>1</v>
      </c>
      <c r="I89" s="1">
        <f>H89*G87</f>
        <v>1.1809484697730701</v>
      </c>
      <c r="J89" s="1">
        <f t="shared" si="41"/>
        <v>0.16870692425329573</v>
      </c>
      <c r="L89" s="1">
        <f>_xlfn.T.TEST(J86:J96,J4:J16,2,3)</f>
        <v>6.6859022924390939E-4</v>
      </c>
      <c r="M89" s="1">
        <v>0</v>
      </c>
      <c r="N89" s="1">
        <f>M89*G87</f>
        <v>0</v>
      </c>
      <c r="O89" s="1">
        <f t="shared" si="42"/>
        <v>0</v>
      </c>
      <c r="Q89" s="1">
        <f>_xlfn.T.TEST(O86:O96,O4:O16,2,3)</f>
        <v>0.16793315167402328</v>
      </c>
      <c r="R89" s="1">
        <v>0</v>
      </c>
      <c r="S89" s="1">
        <f>R89*G87</f>
        <v>0</v>
      </c>
      <c r="T89" s="1">
        <f t="shared" si="43"/>
        <v>0</v>
      </c>
      <c r="W89" s="1">
        <v>0</v>
      </c>
      <c r="X89" s="1">
        <f>W89*G87</f>
        <v>0</v>
      </c>
      <c r="Y89" s="1">
        <f t="shared" si="44"/>
        <v>0</v>
      </c>
      <c r="AB89" s="1">
        <v>0</v>
      </c>
      <c r="AC89" s="1">
        <f>AB89*G87</f>
        <v>0</v>
      </c>
      <c r="AD89" s="1">
        <f t="shared" si="45"/>
        <v>0</v>
      </c>
    </row>
    <row r="90" spans="1:32" s="1" customFormat="1" x14ac:dyDescent="0.25">
      <c r="A90" s="1" t="s">
        <v>150</v>
      </c>
      <c r="B90" s="1">
        <v>8</v>
      </c>
      <c r="C90" s="1">
        <f>AVERAGE(B86:B90)</f>
        <v>7.4</v>
      </c>
      <c r="D90" s="1">
        <v>57</v>
      </c>
      <c r="E90" s="1">
        <f t="shared" si="46"/>
        <v>0.14035087719298245</v>
      </c>
      <c r="H90" s="1">
        <v>1</v>
      </c>
      <c r="I90" s="1">
        <f>H90*G87</f>
        <v>1.1809484697730701</v>
      </c>
      <c r="J90" s="1">
        <f t="shared" si="41"/>
        <v>0.14761855872163376</v>
      </c>
      <c r="M90" s="1">
        <v>0</v>
      </c>
      <c r="N90" s="1">
        <f>M90*G87</f>
        <v>0</v>
      </c>
      <c r="O90" s="1">
        <f t="shared" si="42"/>
        <v>0</v>
      </c>
      <c r="R90" s="1">
        <v>0</v>
      </c>
      <c r="S90" s="1">
        <f>R90*G87</f>
        <v>0</v>
      </c>
      <c r="T90" s="1">
        <f t="shared" si="43"/>
        <v>0</v>
      </c>
      <c r="W90" s="1">
        <v>0</v>
      </c>
      <c r="X90" s="1">
        <f>W90*G87</f>
        <v>0</v>
      </c>
      <c r="Y90" s="1">
        <f t="shared" si="44"/>
        <v>0</v>
      </c>
      <c r="AB90" s="1">
        <v>0</v>
      </c>
      <c r="AC90" s="1">
        <f>AB90*G87</f>
        <v>0</v>
      </c>
      <c r="AD90" s="1">
        <f t="shared" si="45"/>
        <v>0</v>
      </c>
    </row>
    <row r="91" spans="1:32" s="1" customFormat="1" x14ac:dyDescent="0.25">
      <c r="A91" s="1" t="s">
        <v>151</v>
      </c>
      <c r="B91" s="1">
        <v>6</v>
      </c>
      <c r="D91" s="1">
        <v>49</v>
      </c>
      <c r="E91" s="1">
        <f t="shared" si="46"/>
        <v>0.12244897959183673</v>
      </c>
      <c r="F91" s="1">
        <f>SUM(E91:E96)</f>
        <v>0.80922642548968626</v>
      </c>
      <c r="H91" s="1">
        <v>2</v>
      </c>
      <c r="I91" s="1">
        <f>H91*G92</f>
        <v>2.4373785461461441</v>
      </c>
      <c r="J91" s="1">
        <f t="shared" si="41"/>
        <v>0.40622975769102404</v>
      </c>
      <c r="K91" s="1">
        <f>AVERAGE(J91:J96)</f>
        <v>0.22584440100203362</v>
      </c>
      <c r="M91" s="1">
        <v>0</v>
      </c>
      <c r="N91" s="1">
        <f>M91*G92</f>
        <v>0</v>
      </c>
      <c r="O91" s="1">
        <f t="shared" si="42"/>
        <v>0</v>
      </c>
      <c r="P91" s="1">
        <f>AVERAGE(O91:O96)</f>
        <v>5.4405771119333569E-2</v>
      </c>
      <c r="R91" s="1">
        <v>0</v>
      </c>
      <c r="S91" s="1">
        <f>R91*G92</f>
        <v>0</v>
      </c>
      <c r="T91" s="1">
        <f t="shared" si="43"/>
        <v>0</v>
      </c>
      <c r="U91" s="1">
        <f>AVERAGE(T91:T96)</f>
        <v>0</v>
      </c>
      <c r="W91" s="1">
        <v>0</v>
      </c>
      <c r="X91" s="1">
        <f>W91*G92</f>
        <v>0</v>
      </c>
      <c r="Y91" s="1">
        <f t="shared" si="44"/>
        <v>0</v>
      </c>
      <c r="Z91" s="1">
        <f>AVERAGE(Y91:Y96)</f>
        <v>0</v>
      </c>
      <c r="AB91" s="1">
        <v>0</v>
      </c>
      <c r="AC91" s="1">
        <f>AB91*G92</f>
        <v>0</v>
      </c>
      <c r="AD91" s="1">
        <f t="shared" si="45"/>
        <v>0</v>
      </c>
      <c r="AE91" s="1">
        <f>AVERAGE(AD91:AD96)</f>
        <v>0</v>
      </c>
    </row>
    <row r="92" spans="1:32" s="1" customFormat="1" x14ac:dyDescent="0.25">
      <c r="A92" s="1" t="s">
        <v>152</v>
      </c>
      <c r="B92" s="1">
        <v>8</v>
      </c>
      <c r="D92" s="1">
        <v>63</v>
      </c>
      <c r="E92" s="1">
        <f t="shared" si="46"/>
        <v>0.12698412698412698</v>
      </c>
      <c r="F92" s="1">
        <f>F91/6</f>
        <v>0.13487107091494771</v>
      </c>
      <c r="G92" s="1">
        <f>F19/F92</f>
        <v>1.2186892730730721</v>
      </c>
      <c r="H92" s="1">
        <v>1</v>
      </c>
      <c r="I92" s="1">
        <f>H92*G92</f>
        <v>1.2186892730730721</v>
      </c>
      <c r="J92" s="1">
        <f t="shared" si="41"/>
        <v>0.15233615913413401</v>
      </c>
      <c r="M92" s="1">
        <v>1</v>
      </c>
      <c r="N92" s="1">
        <f>M92*G92</f>
        <v>1.2186892730730721</v>
      </c>
      <c r="O92" s="1">
        <f t="shared" si="42"/>
        <v>0.15233615913413401</v>
      </c>
      <c r="R92" s="1">
        <v>0</v>
      </c>
      <c r="S92" s="1">
        <f>R92*G92</f>
        <v>0</v>
      </c>
      <c r="T92" s="1">
        <f t="shared" si="43"/>
        <v>0</v>
      </c>
      <c r="W92" s="1">
        <v>0</v>
      </c>
      <c r="X92" s="1">
        <f>W92*G92</f>
        <v>0</v>
      </c>
      <c r="Y92" s="1">
        <f t="shared" si="44"/>
        <v>0</v>
      </c>
      <c r="AB92" s="1">
        <v>0</v>
      </c>
      <c r="AC92" s="1">
        <f>AB92*G92</f>
        <v>0</v>
      </c>
      <c r="AD92" s="1">
        <f t="shared" si="45"/>
        <v>0</v>
      </c>
    </row>
    <row r="93" spans="1:32" s="1" customFormat="1" x14ac:dyDescent="0.25">
      <c r="A93" s="1" t="s">
        <v>153</v>
      </c>
      <c r="B93" s="1">
        <v>7</v>
      </c>
      <c r="D93" s="1">
        <v>42</v>
      </c>
      <c r="E93" s="1">
        <f t="shared" si="46"/>
        <v>0.16666666666666666</v>
      </c>
      <c r="H93" s="1">
        <v>1</v>
      </c>
      <c r="I93" s="1">
        <f>H93*G92</f>
        <v>1.2186892730730721</v>
      </c>
      <c r="J93" s="1">
        <f t="shared" si="41"/>
        <v>0.17409846758186745</v>
      </c>
      <c r="M93" s="1">
        <v>0</v>
      </c>
      <c r="N93" s="1">
        <f>M93*G92</f>
        <v>0</v>
      </c>
      <c r="O93" s="1">
        <f t="shared" si="42"/>
        <v>0</v>
      </c>
      <c r="R93" s="1">
        <v>0</v>
      </c>
      <c r="S93" s="1">
        <f>R93*G92</f>
        <v>0</v>
      </c>
      <c r="T93" s="1">
        <f t="shared" si="43"/>
        <v>0</v>
      </c>
      <c r="W93" s="1">
        <v>0</v>
      </c>
      <c r="X93" s="1">
        <f>W93*G92</f>
        <v>0</v>
      </c>
      <c r="Y93" s="1">
        <f t="shared" si="44"/>
        <v>0</v>
      </c>
      <c r="AB93" s="1">
        <v>0</v>
      </c>
      <c r="AC93" s="1">
        <f>AB93*G92</f>
        <v>0</v>
      </c>
      <c r="AD93" s="1">
        <f t="shared" si="45"/>
        <v>0</v>
      </c>
    </row>
    <row r="94" spans="1:32" s="1" customFormat="1" x14ac:dyDescent="0.25">
      <c r="A94" s="1" t="s">
        <v>154</v>
      </c>
      <c r="B94" s="1">
        <v>7</v>
      </c>
      <c r="D94" s="1">
        <v>57</v>
      </c>
      <c r="E94" s="1">
        <f t="shared" si="46"/>
        <v>0.12280701754385964</v>
      </c>
      <c r="H94" s="1">
        <v>2</v>
      </c>
      <c r="I94" s="1">
        <f>H94*G92</f>
        <v>2.4373785461461441</v>
      </c>
      <c r="J94" s="1">
        <f t="shared" si="41"/>
        <v>0.3481969351637349</v>
      </c>
      <c r="M94" s="1">
        <v>1</v>
      </c>
      <c r="N94" s="1">
        <f>M94*G92</f>
        <v>1.2186892730730721</v>
      </c>
      <c r="O94" s="1">
        <f t="shared" si="42"/>
        <v>0.17409846758186745</v>
      </c>
      <c r="R94" s="1">
        <v>0</v>
      </c>
      <c r="S94" s="1">
        <f>R94*G92</f>
        <v>0</v>
      </c>
      <c r="T94" s="1">
        <f t="shared" si="43"/>
        <v>0</v>
      </c>
      <c r="W94" s="1">
        <v>0</v>
      </c>
      <c r="X94" s="1">
        <f>W94*G92</f>
        <v>0</v>
      </c>
      <c r="Y94" s="1">
        <f t="shared" si="44"/>
        <v>0</v>
      </c>
      <c r="AB94" s="1">
        <v>0</v>
      </c>
      <c r="AC94" s="1">
        <f>AB94*G92</f>
        <v>0</v>
      </c>
      <c r="AD94" s="1">
        <f t="shared" si="45"/>
        <v>0</v>
      </c>
    </row>
    <row r="95" spans="1:32" s="1" customFormat="1" x14ac:dyDescent="0.25">
      <c r="A95" s="1" t="s">
        <v>155</v>
      </c>
      <c r="B95" s="1">
        <v>8</v>
      </c>
      <c r="D95" s="1">
        <v>60</v>
      </c>
      <c r="E95" s="1">
        <f t="shared" si="46"/>
        <v>0.13333333333333333</v>
      </c>
      <c r="H95" s="1">
        <v>1</v>
      </c>
      <c r="I95" s="1">
        <f>H95*G92</f>
        <v>1.2186892730730721</v>
      </c>
      <c r="J95" s="1">
        <f t="shared" si="41"/>
        <v>0.15233615913413401</v>
      </c>
      <c r="M95" s="1">
        <v>0</v>
      </c>
      <c r="N95" s="1">
        <f>M95*G92</f>
        <v>0</v>
      </c>
      <c r="O95" s="1">
        <f t="shared" si="42"/>
        <v>0</v>
      </c>
      <c r="R95" s="1">
        <v>0</v>
      </c>
      <c r="S95" s="1">
        <f>R95*G92</f>
        <v>0</v>
      </c>
      <c r="T95" s="1">
        <f t="shared" si="43"/>
        <v>0</v>
      </c>
      <c r="W95" s="1">
        <v>0</v>
      </c>
      <c r="X95" s="1">
        <f>W95*G92</f>
        <v>0</v>
      </c>
      <c r="Y95" s="1">
        <f t="shared" si="44"/>
        <v>0</v>
      </c>
      <c r="AB95" s="1">
        <v>0</v>
      </c>
      <c r="AC95" s="1">
        <f>AB95*G92</f>
        <v>0</v>
      </c>
      <c r="AD95" s="1">
        <f t="shared" si="45"/>
        <v>0</v>
      </c>
    </row>
    <row r="96" spans="1:32" s="1" customFormat="1" x14ac:dyDescent="0.25">
      <c r="A96" s="1" t="s">
        <v>156</v>
      </c>
      <c r="B96" s="1">
        <v>10</v>
      </c>
      <c r="C96" s="1">
        <f>AVERAGE(B91:B96)</f>
        <v>7.666666666666667</v>
      </c>
      <c r="D96" s="1">
        <v>73</v>
      </c>
      <c r="E96" s="1">
        <f t="shared" si="46"/>
        <v>0.13698630136986301</v>
      </c>
      <c r="H96" s="1">
        <v>1</v>
      </c>
      <c r="I96" s="1">
        <f>H96*G92</f>
        <v>1.2186892730730721</v>
      </c>
      <c r="J96" s="1">
        <f t="shared" si="41"/>
        <v>0.12186892730730721</v>
      </c>
      <c r="M96" s="1">
        <v>0</v>
      </c>
      <c r="N96" s="1">
        <f>M96*G92</f>
        <v>0</v>
      </c>
      <c r="O96" s="1">
        <f t="shared" si="42"/>
        <v>0</v>
      </c>
      <c r="R96" s="1">
        <v>0</v>
      </c>
      <c r="S96" s="1">
        <f>R96*G92</f>
        <v>0</v>
      </c>
      <c r="T96" s="1">
        <f t="shared" si="43"/>
        <v>0</v>
      </c>
      <c r="W96" s="1">
        <v>0</v>
      </c>
      <c r="X96" s="1">
        <f>W96*G92</f>
        <v>0</v>
      </c>
      <c r="Y96" s="1">
        <f t="shared" si="44"/>
        <v>0</v>
      </c>
      <c r="AB96" s="1">
        <v>0</v>
      </c>
      <c r="AC96" s="1">
        <f>AB96*G92</f>
        <v>0</v>
      </c>
      <c r="AD96" s="1">
        <f t="shared" si="45"/>
        <v>0</v>
      </c>
    </row>
    <row r="97" spans="1:32" s="1" customFormat="1" x14ac:dyDescent="0.25">
      <c r="A97" s="1" t="s">
        <v>157</v>
      </c>
    </row>
    <row r="98" spans="1:32" s="1" customFormat="1" x14ac:dyDescent="0.25">
      <c r="A98" s="1" t="s">
        <v>158</v>
      </c>
      <c r="B98" s="1">
        <v>7</v>
      </c>
      <c r="D98" s="1">
        <v>75</v>
      </c>
      <c r="E98" s="1">
        <f t="shared" ref="E98:E113" si="47">SUM(B98/D98)</f>
        <v>9.3333333333333338E-2</v>
      </c>
      <c r="F98" s="1">
        <f>SUM(E98:E104)</f>
        <v>0.6635838564674883</v>
      </c>
      <c r="H98" s="1">
        <v>10</v>
      </c>
      <c r="I98" s="1">
        <f>H98*G99</f>
        <v>17.338599792471616</v>
      </c>
      <c r="J98" s="1">
        <f>I98/B98</f>
        <v>2.4769428274959453</v>
      </c>
      <c r="K98" s="1">
        <f>AVERAGE(J98:J104)</f>
        <v>1.789886067011951</v>
      </c>
      <c r="L98" s="1">
        <f>STDEV(J98:J113)</f>
        <v>0.62988796725457319</v>
      </c>
      <c r="M98" s="1">
        <v>6</v>
      </c>
      <c r="N98" s="1">
        <f>M98*G99</f>
        <v>10.40315987548297</v>
      </c>
      <c r="O98" s="1">
        <f t="shared" ref="O98:O113" si="48">N98/B98</f>
        <v>1.4861656964975671</v>
      </c>
      <c r="P98" s="1">
        <f>AVERAGE(O98:O104)</f>
        <v>2.1319400765232954</v>
      </c>
      <c r="Q98" s="1">
        <f>STDEV(O98:O113)</f>
        <v>1.1058606173010954</v>
      </c>
      <c r="R98" s="1">
        <v>0</v>
      </c>
      <c r="S98" s="1">
        <f>R98*G99</f>
        <v>0</v>
      </c>
      <c r="T98" s="1">
        <f t="shared" ref="T98:T113" si="49">S98/H98</f>
        <v>0</v>
      </c>
      <c r="U98" s="1">
        <f>AVERAGE(T98:T104)</f>
        <v>4.9538856549918901E-2</v>
      </c>
      <c r="V98" s="1">
        <f>STDEV(T98:T113)</f>
        <v>1.1013246557882543</v>
      </c>
      <c r="W98" s="1">
        <v>0</v>
      </c>
      <c r="X98" s="1">
        <f>W98*G99</f>
        <v>0</v>
      </c>
      <c r="Y98" s="1">
        <f t="shared" ref="Y98:Y113" si="50">X98/B98</f>
        <v>0</v>
      </c>
      <c r="Z98" s="1">
        <f>AVERAGE(Y98:Y104)</f>
        <v>0</v>
      </c>
      <c r="AA98" s="1">
        <f>STDEV(Y98:Y113)</f>
        <v>0.27148381475793776</v>
      </c>
      <c r="AB98" s="1">
        <v>0</v>
      </c>
      <c r="AC98" s="1">
        <f>AB98*G99</f>
        <v>0</v>
      </c>
      <c r="AD98" s="1">
        <f t="shared" ref="AD98:AD113" si="51">AC98/B98</f>
        <v>0</v>
      </c>
      <c r="AE98" s="1">
        <f>AVERAGE(AD98:AD104)</f>
        <v>0</v>
      </c>
      <c r="AF98" s="1">
        <f>STDEV(AD98:AD113)</f>
        <v>0.23514398055756874</v>
      </c>
    </row>
    <row r="99" spans="1:32" s="1" customFormat="1" x14ac:dyDescent="0.25">
      <c r="A99" s="1" t="s">
        <v>159</v>
      </c>
      <c r="B99" s="1">
        <v>6</v>
      </c>
      <c r="D99" s="1">
        <v>66</v>
      </c>
      <c r="E99" s="1">
        <f>SUM(B99/D99)</f>
        <v>9.0909090909090912E-2</v>
      </c>
      <c r="F99" s="1">
        <f>F98/7</f>
        <v>9.4797693781069753E-2</v>
      </c>
      <c r="G99" s="1">
        <f>F19/F99</f>
        <v>1.7338599792471616</v>
      </c>
      <c r="H99" s="1">
        <v>8</v>
      </c>
      <c r="I99" s="1">
        <f>H99*G99</f>
        <v>13.870879833977293</v>
      </c>
      <c r="J99" s="1">
        <f t="shared" ref="J99:J113" si="52">I99/B99</f>
        <v>2.311813305662882</v>
      </c>
      <c r="L99" s="1">
        <f>L98/SQRT(16)</f>
        <v>0.1574719918136433</v>
      </c>
      <c r="M99" s="1">
        <v>15</v>
      </c>
      <c r="N99" s="1">
        <f>M99*G99</f>
        <v>26.007899688707425</v>
      </c>
      <c r="O99" s="1">
        <f t="shared" si="48"/>
        <v>4.3346499481179039</v>
      </c>
      <c r="Q99" s="1">
        <f>Q98/SQRT(16)</f>
        <v>0.27646515432527385</v>
      </c>
      <c r="R99" s="1">
        <v>0</v>
      </c>
      <c r="S99" s="1">
        <f>R99*G99</f>
        <v>0</v>
      </c>
      <c r="T99" s="1">
        <f t="shared" si="49"/>
        <v>0</v>
      </c>
      <c r="V99" s="1">
        <f>V98/SQRT(16)</f>
        <v>0.27533116394706358</v>
      </c>
      <c r="W99" s="1">
        <v>0</v>
      </c>
      <c r="X99" s="1">
        <f>W99*G99</f>
        <v>0</v>
      </c>
      <c r="Y99" s="1">
        <f t="shared" si="50"/>
        <v>0</v>
      </c>
      <c r="AA99" s="1">
        <f>AA98/SQRT(16)</f>
        <v>6.787095368948444E-2</v>
      </c>
      <c r="AB99" s="1">
        <v>0</v>
      </c>
      <c r="AC99" s="1">
        <f>AB99*G99</f>
        <v>0</v>
      </c>
      <c r="AD99" s="1">
        <f t="shared" si="51"/>
        <v>0</v>
      </c>
      <c r="AF99" s="1">
        <f>AF98/SQRT(16)</f>
        <v>5.8785995139392186E-2</v>
      </c>
    </row>
    <row r="100" spans="1:32" s="1" customFormat="1" x14ac:dyDescent="0.25">
      <c r="A100" s="1" t="s">
        <v>160</v>
      </c>
      <c r="B100" s="1">
        <v>7</v>
      </c>
      <c r="D100" s="1">
        <v>69</v>
      </c>
      <c r="E100" s="1">
        <f t="shared" si="47"/>
        <v>0.10144927536231885</v>
      </c>
      <c r="H100" s="1">
        <v>5</v>
      </c>
      <c r="I100" s="1">
        <f>H100*G99</f>
        <v>8.6692998962358079</v>
      </c>
      <c r="J100" s="1">
        <f t="shared" si="52"/>
        <v>1.2384714137479726</v>
      </c>
      <c r="L100" s="1">
        <f>_xlfn.T.TEST(J98:J113,J18:J32,2,3)</f>
        <v>6.7591265003762218E-5</v>
      </c>
      <c r="M100" s="1">
        <v>13</v>
      </c>
      <c r="N100" s="1">
        <f>M100*G99</f>
        <v>22.540179730213101</v>
      </c>
      <c r="O100" s="1">
        <f t="shared" si="48"/>
        <v>3.2200256757447288</v>
      </c>
      <c r="Q100" s="1">
        <f>_xlfn.T.TEST(O98:O113,O18:O32,2,3)</f>
        <v>7.4329000685215911E-4</v>
      </c>
      <c r="R100" s="1">
        <v>1</v>
      </c>
      <c r="S100" s="1">
        <f>R100*G99</f>
        <v>1.7338599792471616</v>
      </c>
      <c r="T100" s="1">
        <f t="shared" si="49"/>
        <v>0.3467719958494323</v>
      </c>
      <c r="V100" s="1">
        <f>_xlfn.T.TEST(T98:T113,T18:T32,2,3)</f>
        <v>7.3201377041527613E-2</v>
      </c>
      <c r="W100" s="1">
        <v>0</v>
      </c>
      <c r="X100" s="1">
        <f>W100*G99</f>
        <v>0</v>
      </c>
      <c r="Y100" s="1">
        <f t="shared" si="50"/>
        <v>0</v>
      </c>
      <c r="AA100" s="1">
        <f>_xlfn.T.TEST(Y98:Y113,Y18:Y32,2,3)</f>
        <v>0.25700689082483463</v>
      </c>
      <c r="AB100" s="1">
        <v>0</v>
      </c>
      <c r="AC100" s="1">
        <f>AB100*G99</f>
        <v>0</v>
      </c>
      <c r="AD100" s="1">
        <f t="shared" si="51"/>
        <v>0</v>
      </c>
      <c r="AF100" s="1">
        <f>_xlfn.T.TEST(AD98:AD113,AD18:AD32,2,3)</f>
        <v>0.28546080029183779</v>
      </c>
    </row>
    <row r="101" spans="1:32" s="1" customFormat="1" x14ac:dyDescent="0.25">
      <c r="A101" s="1" t="s">
        <v>161</v>
      </c>
      <c r="B101" s="1">
        <v>7</v>
      </c>
      <c r="D101" s="1">
        <v>68</v>
      </c>
      <c r="E101" s="1">
        <f t="shared" si="47"/>
        <v>0.10294117647058823</v>
      </c>
      <c r="H101" s="1">
        <v>7</v>
      </c>
      <c r="I101" s="1">
        <f>H101*G99</f>
        <v>12.137019854730131</v>
      </c>
      <c r="J101" s="1">
        <f t="shared" si="52"/>
        <v>1.7338599792471616</v>
      </c>
      <c r="M101" s="1">
        <v>12</v>
      </c>
      <c r="N101" s="1">
        <f>M101*G99</f>
        <v>20.80631975096594</v>
      </c>
      <c r="O101" s="1">
        <f t="shared" si="48"/>
        <v>2.9723313929951343</v>
      </c>
      <c r="R101" s="1">
        <v>0</v>
      </c>
      <c r="S101" s="1">
        <f>R101*G99</f>
        <v>0</v>
      </c>
      <c r="T101" s="1">
        <f t="shared" si="49"/>
        <v>0</v>
      </c>
      <c r="W101" s="1">
        <v>0</v>
      </c>
      <c r="X101" s="1">
        <f>W101*G99</f>
        <v>0</v>
      </c>
      <c r="Y101" s="1">
        <f t="shared" si="50"/>
        <v>0</v>
      </c>
      <c r="AB101" s="1">
        <v>0</v>
      </c>
      <c r="AC101" s="1">
        <f>AB101*G99</f>
        <v>0</v>
      </c>
      <c r="AD101" s="1">
        <f t="shared" si="51"/>
        <v>0</v>
      </c>
    </row>
    <row r="102" spans="1:32" s="1" customFormat="1" x14ac:dyDescent="0.25">
      <c r="A102" s="1" t="s">
        <v>162</v>
      </c>
      <c r="B102" s="1">
        <v>8</v>
      </c>
      <c r="D102" s="1">
        <v>85</v>
      </c>
      <c r="E102" s="1">
        <f t="shared" si="47"/>
        <v>9.4117647058823528E-2</v>
      </c>
      <c r="H102" s="1">
        <v>6</v>
      </c>
      <c r="I102" s="1">
        <f>H102*G99</f>
        <v>10.40315987548297</v>
      </c>
      <c r="J102" s="1">
        <f>I102/B102</f>
        <v>1.3003949844353713</v>
      </c>
      <c r="M102" s="1">
        <v>10</v>
      </c>
      <c r="N102" s="1">
        <f>M102*G99</f>
        <v>17.338599792471616</v>
      </c>
      <c r="O102" s="1">
        <f t="shared" si="48"/>
        <v>2.167324974058952</v>
      </c>
      <c r="R102" s="1">
        <v>0</v>
      </c>
      <c r="S102" s="1">
        <f>R102*G99</f>
        <v>0</v>
      </c>
      <c r="T102" s="1">
        <f t="shared" si="49"/>
        <v>0</v>
      </c>
      <c r="W102" s="1">
        <v>0</v>
      </c>
      <c r="X102" s="1">
        <f>W102*G99</f>
        <v>0</v>
      </c>
      <c r="Y102" s="1">
        <f t="shared" si="50"/>
        <v>0</v>
      </c>
      <c r="AB102" s="1">
        <v>0</v>
      </c>
      <c r="AC102" s="1">
        <f>AB102*G99</f>
        <v>0</v>
      </c>
      <c r="AD102" s="1">
        <f t="shared" si="51"/>
        <v>0</v>
      </c>
    </row>
    <row r="103" spans="1:32" s="1" customFormat="1" x14ac:dyDescent="0.25">
      <c r="A103" s="1" t="s">
        <v>163</v>
      </c>
      <c r="B103" s="1">
        <v>7</v>
      </c>
      <c r="D103" s="1">
        <v>75</v>
      </c>
      <c r="E103" s="1">
        <f t="shared" si="47"/>
        <v>9.3333333333333338E-2</v>
      </c>
      <c r="H103" s="1">
        <v>7</v>
      </c>
      <c r="I103" s="1">
        <f>H103*G99</f>
        <v>12.137019854730131</v>
      </c>
      <c r="J103" s="1">
        <f t="shared" si="52"/>
        <v>1.7338599792471616</v>
      </c>
      <c r="M103" s="1">
        <v>0</v>
      </c>
      <c r="N103" s="1">
        <f>M103*G99</f>
        <v>0</v>
      </c>
      <c r="O103" s="1">
        <f t="shared" si="48"/>
        <v>0</v>
      </c>
      <c r="R103" s="1">
        <v>0</v>
      </c>
      <c r="S103" s="1">
        <f>R103*G99</f>
        <v>0</v>
      </c>
      <c r="T103" s="1">
        <f t="shared" si="49"/>
        <v>0</v>
      </c>
      <c r="W103" s="1">
        <v>0</v>
      </c>
      <c r="X103" s="1">
        <f>W103*G99</f>
        <v>0</v>
      </c>
      <c r="Y103" s="1">
        <f t="shared" si="50"/>
        <v>0</v>
      </c>
      <c r="AB103" s="1">
        <v>0</v>
      </c>
      <c r="AC103" s="1">
        <f>AB103*G99</f>
        <v>0</v>
      </c>
      <c r="AD103" s="1">
        <f t="shared" si="51"/>
        <v>0</v>
      </c>
    </row>
    <row r="104" spans="1:32" s="1" customFormat="1" x14ac:dyDescent="0.25">
      <c r="A104" s="1" t="s">
        <v>164</v>
      </c>
      <c r="B104" s="1">
        <v>7</v>
      </c>
      <c r="C104" s="1">
        <f>AVERAGE(B98:B104)</f>
        <v>7</v>
      </c>
      <c r="D104" s="1">
        <v>80</v>
      </c>
      <c r="E104" s="1">
        <f t="shared" si="47"/>
        <v>8.7499999999999994E-2</v>
      </c>
      <c r="H104" s="1">
        <v>7</v>
      </c>
      <c r="I104" s="1">
        <f>H104*G99</f>
        <v>12.137019854730131</v>
      </c>
      <c r="J104" s="1">
        <f t="shared" si="52"/>
        <v>1.7338599792471616</v>
      </c>
      <c r="M104" s="1">
        <v>3</v>
      </c>
      <c r="N104" s="1">
        <f>M104*G99</f>
        <v>5.2015799377414851</v>
      </c>
      <c r="O104" s="1">
        <f t="shared" si="48"/>
        <v>0.74308284824878357</v>
      </c>
      <c r="R104" s="1">
        <v>0</v>
      </c>
      <c r="S104" s="1">
        <f>R104*G99</f>
        <v>0</v>
      </c>
      <c r="T104" s="1">
        <f t="shared" si="49"/>
        <v>0</v>
      </c>
      <c r="W104" s="1">
        <v>0</v>
      </c>
      <c r="X104" s="1">
        <f>W104*G99</f>
        <v>0</v>
      </c>
      <c r="Y104" s="1">
        <f t="shared" si="50"/>
        <v>0</v>
      </c>
      <c r="AB104" s="1">
        <v>0</v>
      </c>
      <c r="AC104" s="1">
        <f>AB104*G99</f>
        <v>0</v>
      </c>
      <c r="AD104" s="1">
        <f t="shared" si="51"/>
        <v>0</v>
      </c>
    </row>
    <row r="105" spans="1:32" s="1" customFormat="1" x14ac:dyDescent="0.25">
      <c r="A105" s="1" t="s">
        <v>165</v>
      </c>
      <c r="B105" s="1">
        <v>5</v>
      </c>
      <c r="D105" s="1">
        <v>47</v>
      </c>
      <c r="E105" s="1">
        <f t="shared" si="47"/>
        <v>0.10638297872340426</v>
      </c>
      <c r="F105" s="1">
        <f>SUM(E105:E113)</f>
        <v>1.2773393487338611</v>
      </c>
      <c r="H105" s="1">
        <v>7</v>
      </c>
      <c r="I105" s="1">
        <f t="shared" ref="I105" si="53">H105*G106</f>
        <v>8.1067364241894619</v>
      </c>
      <c r="J105" s="1">
        <f t="shared" si="52"/>
        <v>1.6213472848378925</v>
      </c>
      <c r="K105" s="1">
        <f>AVERAGE(J105:J113)</f>
        <v>0.87485963186972815</v>
      </c>
      <c r="M105" s="1">
        <v>8</v>
      </c>
      <c r="N105" s="1">
        <f>M105*G106</f>
        <v>9.2648416276450991</v>
      </c>
      <c r="O105" s="1">
        <f t="shared" si="48"/>
        <v>1.8529683255290199</v>
      </c>
      <c r="P105" s="1">
        <f>AVERAGE(O105:O113)</f>
        <v>1.2159083379491025</v>
      </c>
      <c r="R105" s="1">
        <v>7</v>
      </c>
      <c r="S105" s="1">
        <f>R105*G106</f>
        <v>8.1067364241894619</v>
      </c>
      <c r="T105" s="1">
        <f t="shared" si="49"/>
        <v>1.1581052034556374</v>
      </c>
      <c r="U105" s="1">
        <f>AVERAGE(T105:T113)</f>
        <v>1.4283297509286195</v>
      </c>
      <c r="W105" s="1">
        <v>3</v>
      </c>
      <c r="X105" s="1">
        <f>W105*G106</f>
        <v>3.4743156103669124</v>
      </c>
      <c r="Y105" s="1">
        <f t="shared" si="50"/>
        <v>0.69486312207338252</v>
      </c>
      <c r="Z105" s="1">
        <f>AVERAGE(Y105:Y113)</f>
        <v>0.37975433854054569</v>
      </c>
      <c r="AB105" s="1">
        <v>4</v>
      </c>
      <c r="AC105" s="1">
        <f>AB105*G106</f>
        <v>4.6324208138225496</v>
      </c>
      <c r="AD105" s="1">
        <f t="shared" si="51"/>
        <v>0.92648416276450996</v>
      </c>
      <c r="AE105" s="1">
        <f>AVERAGE(AD105:AD113)</f>
        <v>0.16192026455722339</v>
      </c>
    </row>
    <row r="106" spans="1:32" s="1" customFormat="1" x14ac:dyDescent="0.25">
      <c r="A106" s="1" t="s">
        <v>166</v>
      </c>
      <c r="B106" s="1">
        <v>8</v>
      </c>
      <c r="D106" s="1">
        <v>56</v>
      </c>
      <c r="E106" s="1">
        <f t="shared" si="47"/>
        <v>0.14285714285714285</v>
      </c>
      <c r="F106" s="1">
        <f>F105/9</f>
        <v>0.14192659430376234</v>
      </c>
      <c r="G106" s="1">
        <f>F19/F106</f>
        <v>1.1581052034556374</v>
      </c>
      <c r="H106" s="1">
        <v>5</v>
      </c>
      <c r="I106" s="1">
        <f>H106*G106</f>
        <v>5.7905260172781867</v>
      </c>
      <c r="J106" s="1">
        <f t="shared" si="52"/>
        <v>0.72381575215977334</v>
      </c>
      <c r="M106" s="1">
        <v>9</v>
      </c>
      <c r="N106" s="1">
        <f>M106*G106</f>
        <v>10.422946831100736</v>
      </c>
      <c r="O106" s="1">
        <f t="shared" si="48"/>
        <v>1.302868353887592</v>
      </c>
      <c r="R106" s="1">
        <v>6</v>
      </c>
      <c r="S106" s="1">
        <f>R106*G106</f>
        <v>6.9486312207338248</v>
      </c>
      <c r="T106" s="1">
        <f t="shared" si="49"/>
        <v>1.389726244146765</v>
      </c>
      <c r="W106" s="1">
        <v>3</v>
      </c>
      <c r="X106" s="1">
        <f>W106*G106</f>
        <v>3.4743156103669124</v>
      </c>
      <c r="Y106" s="1">
        <f t="shared" si="50"/>
        <v>0.43428945129586405</v>
      </c>
      <c r="AB106" s="1">
        <v>0</v>
      </c>
      <c r="AC106" s="1">
        <f>AB106*G106</f>
        <v>0</v>
      </c>
      <c r="AD106" s="1">
        <f t="shared" si="51"/>
        <v>0</v>
      </c>
    </row>
    <row r="107" spans="1:32" s="1" customFormat="1" x14ac:dyDescent="0.25">
      <c r="A107" s="1" t="s">
        <v>167</v>
      </c>
      <c r="B107" s="1">
        <v>9</v>
      </c>
      <c r="D107" s="1">
        <v>62</v>
      </c>
      <c r="E107" s="1">
        <f t="shared" si="47"/>
        <v>0.14516129032258066</v>
      </c>
      <c r="H107" s="1">
        <v>3</v>
      </c>
      <c r="I107" s="1">
        <f>H107*G106</f>
        <v>3.4743156103669124</v>
      </c>
      <c r="J107" s="1">
        <f>I107/B107</f>
        <v>0.3860350678185458</v>
      </c>
      <c r="M107" s="1">
        <v>10</v>
      </c>
      <c r="N107" s="1">
        <f>M107*G106</f>
        <v>11.581052034556373</v>
      </c>
      <c r="O107" s="1">
        <f t="shared" si="48"/>
        <v>1.2867835593951527</v>
      </c>
      <c r="R107" s="1">
        <v>9</v>
      </c>
      <c r="S107" s="1">
        <f>R107*G106</f>
        <v>10.422946831100736</v>
      </c>
      <c r="T107" s="1">
        <f t="shared" si="49"/>
        <v>3.4743156103669119</v>
      </c>
      <c r="W107" s="1">
        <v>2</v>
      </c>
      <c r="X107" s="1">
        <f>W107*G106</f>
        <v>2.3162104069112748</v>
      </c>
      <c r="Y107" s="1">
        <f t="shared" si="50"/>
        <v>0.25735671187903053</v>
      </c>
      <c r="AB107" s="1">
        <v>2</v>
      </c>
      <c r="AC107" s="1">
        <f>AB107*G106</f>
        <v>2.3162104069112748</v>
      </c>
      <c r="AD107" s="1">
        <f t="shared" si="51"/>
        <v>0.25735671187903053</v>
      </c>
    </row>
    <row r="108" spans="1:32" s="1" customFormat="1" x14ac:dyDescent="0.25">
      <c r="A108" s="1" t="s">
        <v>168</v>
      </c>
      <c r="B108" s="1">
        <v>8</v>
      </c>
      <c r="D108" s="1">
        <v>57</v>
      </c>
      <c r="E108" s="1">
        <f t="shared" si="47"/>
        <v>0.14035087719298245</v>
      </c>
      <c r="H108" s="1">
        <v>4</v>
      </c>
      <c r="I108" s="1">
        <f>H108*G106</f>
        <v>4.6324208138225496</v>
      </c>
      <c r="J108" s="1">
        <f t="shared" si="52"/>
        <v>0.57905260172781869</v>
      </c>
      <c r="M108" s="1">
        <v>10</v>
      </c>
      <c r="N108" s="1">
        <f>M108*G106</f>
        <v>11.581052034556373</v>
      </c>
      <c r="O108" s="1">
        <f t="shared" si="48"/>
        <v>1.4476315043195467</v>
      </c>
      <c r="R108" s="1">
        <v>11</v>
      </c>
      <c r="S108" s="1">
        <f>R108*G106</f>
        <v>12.739157238012011</v>
      </c>
      <c r="T108" s="1">
        <f t="shared" si="49"/>
        <v>3.1847893095030027</v>
      </c>
      <c r="W108" s="1">
        <v>3</v>
      </c>
      <c r="X108" s="1">
        <f>W108*G106</f>
        <v>3.4743156103669124</v>
      </c>
      <c r="Y108" s="1">
        <f t="shared" si="50"/>
        <v>0.43428945129586405</v>
      </c>
      <c r="AB108" s="1">
        <v>1</v>
      </c>
      <c r="AC108" s="1">
        <f>AB108*G106</f>
        <v>1.1581052034556374</v>
      </c>
      <c r="AD108" s="1">
        <f t="shared" si="51"/>
        <v>0.14476315043195467</v>
      </c>
    </row>
    <row r="109" spans="1:32" s="1" customFormat="1" x14ac:dyDescent="0.25">
      <c r="A109" s="1" t="s">
        <v>169</v>
      </c>
      <c r="B109" s="1">
        <v>9</v>
      </c>
      <c r="D109" s="1">
        <v>62</v>
      </c>
      <c r="E109" s="1">
        <f t="shared" si="47"/>
        <v>0.14516129032258066</v>
      </c>
      <c r="H109" s="1">
        <v>6</v>
      </c>
      <c r="I109" s="1">
        <f>H109*G106</f>
        <v>6.9486312207338248</v>
      </c>
      <c r="J109" s="1">
        <f t="shared" si="52"/>
        <v>0.77207013563709159</v>
      </c>
      <c r="M109" s="1">
        <v>11</v>
      </c>
      <c r="N109" s="1">
        <f>M109*G106</f>
        <v>12.739157238012011</v>
      </c>
      <c r="O109" s="1">
        <f t="shared" si="48"/>
        <v>1.4154619153346679</v>
      </c>
      <c r="R109" s="1">
        <v>6</v>
      </c>
      <c r="S109" s="1">
        <f>R109*G106</f>
        <v>6.9486312207338248</v>
      </c>
      <c r="T109" s="1">
        <f t="shared" si="49"/>
        <v>1.1581052034556374</v>
      </c>
      <c r="W109" s="1">
        <v>4</v>
      </c>
      <c r="X109" s="1">
        <f>W109*G106</f>
        <v>4.6324208138225496</v>
      </c>
      <c r="Y109" s="1">
        <f t="shared" si="50"/>
        <v>0.51471342375806106</v>
      </c>
      <c r="AB109" s="1">
        <v>1</v>
      </c>
      <c r="AC109" s="1">
        <f>AB109*G106</f>
        <v>1.1581052034556374</v>
      </c>
      <c r="AD109" s="1">
        <f t="shared" si="51"/>
        <v>0.12867835593951527</v>
      </c>
    </row>
    <row r="110" spans="1:32" s="1" customFormat="1" x14ac:dyDescent="0.25">
      <c r="A110" s="1" t="s">
        <v>170</v>
      </c>
      <c r="B110" s="1">
        <v>8</v>
      </c>
      <c r="D110" s="1">
        <v>62</v>
      </c>
      <c r="E110" s="1">
        <f t="shared" si="47"/>
        <v>0.12903225806451613</v>
      </c>
      <c r="H110" s="1">
        <v>10</v>
      </c>
      <c r="I110" s="1">
        <f>H110*G106</f>
        <v>11.581052034556373</v>
      </c>
      <c r="J110" s="1">
        <f t="shared" si="52"/>
        <v>1.4476315043195467</v>
      </c>
      <c r="M110" s="1">
        <v>10</v>
      </c>
      <c r="N110" s="1">
        <f>M110*G106</f>
        <v>11.581052034556373</v>
      </c>
      <c r="O110" s="1">
        <f t="shared" si="48"/>
        <v>1.4476315043195467</v>
      </c>
      <c r="R110" s="1">
        <v>9</v>
      </c>
      <c r="S110" s="1">
        <f>R110*G106</f>
        <v>10.422946831100736</v>
      </c>
      <c r="T110" s="1">
        <f t="shared" si="49"/>
        <v>1.0422946831100737</v>
      </c>
      <c r="W110" s="1">
        <v>1</v>
      </c>
      <c r="X110" s="1">
        <f>W110*G106</f>
        <v>1.1581052034556374</v>
      </c>
      <c r="Y110" s="1">
        <f t="shared" si="50"/>
        <v>0.14476315043195467</v>
      </c>
      <c r="AB110" s="1">
        <v>0</v>
      </c>
      <c r="AC110" s="1">
        <f>AB110*G106</f>
        <v>0</v>
      </c>
      <c r="AD110" s="1">
        <f t="shared" si="51"/>
        <v>0</v>
      </c>
    </row>
    <row r="111" spans="1:32" s="1" customFormat="1" x14ac:dyDescent="0.25">
      <c r="A111" s="1" t="s">
        <v>171</v>
      </c>
      <c r="B111" s="1">
        <v>9</v>
      </c>
      <c r="D111" s="1">
        <v>65</v>
      </c>
      <c r="E111" s="1">
        <f t="shared" si="47"/>
        <v>0.13846153846153847</v>
      </c>
      <c r="H111" s="1">
        <v>6</v>
      </c>
      <c r="I111" s="1">
        <f>H111*G106</f>
        <v>6.9486312207338248</v>
      </c>
      <c r="J111" s="1">
        <f t="shared" si="52"/>
        <v>0.77207013563709159</v>
      </c>
      <c r="M111" s="1">
        <v>4</v>
      </c>
      <c r="N111" s="1">
        <f>M111*G106</f>
        <v>4.6324208138225496</v>
      </c>
      <c r="O111" s="1">
        <f t="shared" si="48"/>
        <v>0.51471342375806106</v>
      </c>
      <c r="R111" s="1">
        <v>5</v>
      </c>
      <c r="S111" s="1">
        <f>R111*G106</f>
        <v>5.7905260172781867</v>
      </c>
      <c r="T111" s="1">
        <f t="shared" si="49"/>
        <v>0.96508766954636449</v>
      </c>
      <c r="W111" s="1">
        <v>6</v>
      </c>
      <c r="X111" s="1">
        <f>W111*G106</f>
        <v>6.9486312207338248</v>
      </c>
      <c r="Y111" s="1">
        <f t="shared" si="50"/>
        <v>0.77207013563709159</v>
      </c>
      <c r="AB111" s="1">
        <v>0</v>
      </c>
      <c r="AC111" s="1">
        <f>AB111*G106</f>
        <v>0</v>
      </c>
      <c r="AD111" s="1">
        <f t="shared" si="51"/>
        <v>0</v>
      </c>
    </row>
    <row r="112" spans="1:32" s="1" customFormat="1" x14ac:dyDescent="0.25">
      <c r="A112" s="1" t="s">
        <v>172</v>
      </c>
      <c r="B112" s="1">
        <v>7</v>
      </c>
      <c r="D112" s="1">
        <v>42</v>
      </c>
      <c r="E112" s="1">
        <f t="shared" si="47"/>
        <v>0.16666666666666666</v>
      </c>
      <c r="H112" s="1">
        <v>6</v>
      </c>
      <c r="I112" s="1">
        <f>H112*G106</f>
        <v>6.9486312207338248</v>
      </c>
      <c r="J112" s="1">
        <f t="shared" si="52"/>
        <v>0.99266160296197492</v>
      </c>
      <c r="M112" s="1">
        <v>4</v>
      </c>
      <c r="N112" s="1">
        <f>M112*G106</f>
        <v>4.6324208138225496</v>
      </c>
      <c r="O112" s="1">
        <f t="shared" si="48"/>
        <v>0.66177440197464998</v>
      </c>
      <c r="R112" s="1">
        <v>1</v>
      </c>
      <c r="S112" s="1">
        <f>R112*G106</f>
        <v>1.1581052034556374</v>
      </c>
      <c r="T112" s="1">
        <f t="shared" si="49"/>
        <v>0.1930175339092729</v>
      </c>
      <c r="W112" s="1">
        <v>1</v>
      </c>
      <c r="X112" s="1">
        <f>W112*G106</f>
        <v>1.1581052034556374</v>
      </c>
      <c r="Y112" s="1">
        <f t="shared" si="50"/>
        <v>0.1654436004936625</v>
      </c>
      <c r="AB112" s="1">
        <v>0</v>
      </c>
      <c r="AC112" s="1">
        <f>AB112*G106</f>
        <v>0</v>
      </c>
      <c r="AD112" s="1">
        <f t="shared" si="51"/>
        <v>0</v>
      </c>
    </row>
    <row r="113" spans="1:30" s="1" customFormat="1" x14ac:dyDescent="0.25">
      <c r="A113" s="1" t="s">
        <v>173</v>
      </c>
      <c r="B113" s="1">
        <v>8</v>
      </c>
      <c r="C113" s="1">
        <f>AVERAGE(B105:B113)</f>
        <v>7.8888888888888893</v>
      </c>
      <c r="D113" s="1">
        <v>49</v>
      </c>
      <c r="E113" s="1">
        <f t="shared" si="47"/>
        <v>0.16326530612244897</v>
      </c>
      <c r="H113" s="1">
        <v>4</v>
      </c>
      <c r="I113" s="1">
        <f>H113*G106</f>
        <v>4.6324208138225496</v>
      </c>
      <c r="J113" s="1">
        <f t="shared" si="52"/>
        <v>0.57905260172781869</v>
      </c>
      <c r="M113" s="1">
        <v>7</v>
      </c>
      <c r="N113" s="1">
        <f>M113*G106</f>
        <v>8.1067364241894619</v>
      </c>
      <c r="O113" s="1">
        <f t="shared" si="48"/>
        <v>1.0133420530236827</v>
      </c>
      <c r="R113" s="1">
        <v>1</v>
      </c>
      <c r="S113" s="1">
        <f>R113*G106</f>
        <v>1.1581052034556374</v>
      </c>
      <c r="T113" s="1">
        <f t="shared" si="49"/>
        <v>0.28952630086390935</v>
      </c>
      <c r="W113" s="1">
        <v>0</v>
      </c>
      <c r="X113" s="1">
        <f>W113*G106</f>
        <v>0</v>
      </c>
      <c r="Y113" s="1">
        <f t="shared" si="50"/>
        <v>0</v>
      </c>
      <c r="AB113" s="1">
        <v>0</v>
      </c>
      <c r="AC113" s="1">
        <f>AB113*G106</f>
        <v>0</v>
      </c>
      <c r="AD113" s="1">
        <f t="shared" si="51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9A6C-A261-48F9-ADA1-86F9DC10D34D}">
  <dimension ref="A1:AE34"/>
  <sheetViews>
    <sheetView workbookViewId="0">
      <selection activeCell="F15" sqref="F15"/>
    </sheetView>
  </sheetViews>
  <sheetFormatPr defaultRowHeight="15" x14ac:dyDescent="0.25"/>
  <cols>
    <col min="1" max="1" width="30.7109375" bestFit="1" customWidth="1"/>
    <col min="2" max="2" width="11.140625" bestFit="1" customWidth="1"/>
    <col min="3" max="3" width="10.140625" customWidth="1"/>
    <col min="4" max="6" width="12" bestFit="1" customWidth="1"/>
    <col min="7" max="7" width="8.42578125" bestFit="1" customWidth="1"/>
    <col min="8" max="8" width="11" customWidth="1"/>
  </cols>
  <sheetData>
    <row r="1" spans="1:31" x14ac:dyDescent="0.25">
      <c r="B1" t="s">
        <v>60</v>
      </c>
      <c r="J1" t="s">
        <v>61</v>
      </c>
      <c r="L1" t="s">
        <v>62</v>
      </c>
      <c r="R1" t="s">
        <v>63</v>
      </c>
      <c r="W1" t="s">
        <v>64</v>
      </c>
      <c r="AB1" t="s">
        <v>65</v>
      </c>
    </row>
    <row r="2" spans="1:31" x14ac:dyDescent="0.25">
      <c r="A2" t="s">
        <v>66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  <c r="Y2" t="s">
        <v>90</v>
      </c>
      <c r="Z2" t="s">
        <v>91</v>
      </c>
      <c r="AA2" t="s">
        <v>92</v>
      </c>
      <c r="AB2" t="s">
        <v>93</v>
      </c>
      <c r="AC2" t="s">
        <v>94</v>
      </c>
      <c r="AD2" t="s">
        <v>95</v>
      </c>
      <c r="AE2" t="s">
        <v>96</v>
      </c>
    </row>
    <row r="3" spans="1:31" x14ac:dyDescent="0.25">
      <c r="A3" t="s">
        <v>97</v>
      </c>
    </row>
    <row r="4" spans="1:31" x14ac:dyDescent="0.25">
      <c r="A4" t="s">
        <v>34</v>
      </c>
      <c r="B4">
        <v>8</v>
      </c>
      <c r="C4">
        <v>38</v>
      </c>
      <c r="D4">
        <f>SUM(B4/C4)</f>
        <v>0.21052631578947367</v>
      </c>
      <c r="E4">
        <f>SUM(D4:D7)</f>
        <v>0.64973940155428345</v>
      </c>
      <c r="G4">
        <v>2</v>
      </c>
      <c r="H4">
        <f>G4*F5</f>
        <v>2.3006234580493286</v>
      </c>
      <c r="I4">
        <f t="shared" ref="I4:I9" si="0">H4/B4</f>
        <v>0.28757793225616607</v>
      </c>
      <c r="J4">
        <f>AVERAGE(I4:I7)</f>
        <v>0.190006848097824</v>
      </c>
      <c r="K4">
        <f>STDEV(I4:I7)</f>
        <v>6.5764186720724246E-2</v>
      </c>
      <c r="L4">
        <v>0</v>
      </c>
      <c r="M4">
        <f>L4*F5</f>
        <v>0</v>
      </c>
      <c r="N4">
        <f t="shared" ref="N4:N9" si="1">M4/B4</f>
        <v>0</v>
      </c>
      <c r="O4">
        <f>AVERAGE(N4:N7)</f>
        <v>0</v>
      </c>
      <c r="P4">
        <f>STDEV(N4:N10)</f>
        <v>0</v>
      </c>
      <c r="Q4">
        <v>0</v>
      </c>
      <c r="S4">
        <f>R4/B4</f>
        <v>0</v>
      </c>
      <c r="T4">
        <f>AVERAGE(S4:S7)</f>
        <v>0</v>
      </c>
      <c r="U4">
        <f>STDEV(S4:S10)</f>
        <v>0</v>
      </c>
      <c r="V4">
        <v>0</v>
      </c>
      <c r="X4">
        <f>W4/B4</f>
        <v>0</v>
      </c>
      <c r="Y4">
        <f>AVERAGE(X4:X7)</f>
        <v>0</v>
      </c>
      <c r="Z4">
        <f>STDEV(X4:X10)</f>
        <v>0</v>
      </c>
      <c r="AA4">
        <v>0</v>
      </c>
      <c r="AC4">
        <f>AB4/B4</f>
        <v>0</v>
      </c>
      <c r="AD4">
        <f>AVERAGE(AC4:AC7)</f>
        <v>0</v>
      </c>
      <c r="AE4">
        <f>STDEV(AC4:AC10)</f>
        <v>0</v>
      </c>
    </row>
    <row r="5" spans="1:31" x14ac:dyDescent="0.25">
      <c r="A5" t="s">
        <v>35</v>
      </c>
      <c r="B5">
        <v>7</v>
      </c>
      <c r="C5">
        <v>52</v>
      </c>
      <c r="D5">
        <f>SUM(B5/C5)</f>
        <v>0.13461538461538461</v>
      </c>
      <c r="E5">
        <f>SUM(E4/4)</f>
        <v>0.16243485038857086</v>
      </c>
      <c r="F5">
        <f>E22/E5</f>
        <v>1.1503117290246643</v>
      </c>
      <c r="G5">
        <v>1</v>
      </c>
      <c r="H5">
        <f>G5*F5</f>
        <v>1.1503117290246643</v>
      </c>
      <c r="I5">
        <f t="shared" si="0"/>
        <v>0.16433024700352347</v>
      </c>
      <c r="K5">
        <f>K4/SQRT(6)</f>
        <v>2.6848116802481958E-2</v>
      </c>
      <c r="L5">
        <v>0</v>
      </c>
      <c r="M5">
        <f>L5*F5</f>
        <v>0</v>
      </c>
      <c r="N5">
        <f t="shared" si="1"/>
        <v>0</v>
      </c>
      <c r="Q5">
        <v>0</v>
      </c>
      <c r="S5">
        <f>R5/B5</f>
        <v>0</v>
      </c>
      <c r="V5">
        <v>0</v>
      </c>
      <c r="X5">
        <f>W5/B5</f>
        <v>0</v>
      </c>
      <c r="AA5">
        <v>0</v>
      </c>
      <c r="AC5">
        <f>AB5/B5</f>
        <v>0</v>
      </c>
    </row>
    <row r="6" spans="1:31" x14ac:dyDescent="0.25">
      <c r="A6" t="s">
        <v>36</v>
      </c>
      <c r="B6">
        <v>7</v>
      </c>
      <c r="C6">
        <v>42</v>
      </c>
      <c r="D6">
        <f t="shared" ref="D6:D9" si="2">SUM(B6/C6)</f>
        <v>0.16666666666666666</v>
      </c>
      <c r="G6">
        <v>1</v>
      </c>
      <c r="H6">
        <f>G6*F5</f>
        <v>1.1503117290246643</v>
      </c>
      <c r="I6">
        <f t="shared" si="0"/>
        <v>0.16433024700352347</v>
      </c>
      <c r="L6">
        <v>0</v>
      </c>
      <c r="M6">
        <f>L6*F5</f>
        <v>0</v>
      </c>
      <c r="N6">
        <f t="shared" si="1"/>
        <v>0</v>
      </c>
      <c r="Q6">
        <v>0</v>
      </c>
      <c r="S6">
        <f t="shared" ref="S6" si="3">R6/B6</f>
        <v>0</v>
      </c>
      <c r="V6">
        <v>0</v>
      </c>
      <c r="X6">
        <f t="shared" ref="X6:X7" si="4">W6/B6</f>
        <v>0</v>
      </c>
      <c r="AA6">
        <v>0</v>
      </c>
      <c r="AC6">
        <f>AB6/B6</f>
        <v>0</v>
      </c>
    </row>
    <row r="7" spans="1:31" x14ac:dyDescent="0.25">
      <c r="A7" t="s">
        <v>37</v>
      </c>
      <c r="B7">
        <v>8</v>
      </c>
      <c r="C7">
        <v>58</v>
      </c>
      <c r="D7">
        <f t="shared" si="2"/>
        <v>0.13793103448275862</v>
      </c>
      <c r="G7">
        <v>1</v>
      </c>
      <c r="H7">
        <f>G7*F5</f>
        <v>1.1503117290246643</v>
      </c>
      <c r="I7">
        <f t="shared" si="0"/>
        <v>0.14378896612808303</v>
      </c>
      <c r="L7">
        <v>0</v>
      </c>
      <c r="M7">
        <f>L7*F5</f>
        <v>0</v>
      </c>
      <c r="N7">
        <f t="shared" si="1"/>
        <v>0</v>
      </c>
      <c r="Q7">
        <v>0</v>
      </c>
      <c r="S7">
        <f>R7/B7</f>
        <v>0</v>
      </c>
      <c r="V7">
        <v>0</v>
      </c>
      <c r="X7">
        <f t="shared" si="4"/>
        <v>0</v>
      </c>
      <c r="AA7">
        <v>0</v>
      </c>
      <c r="AC7">
        <f t="shared" ref="AC7:AC9" si="5">AB7/B7</f>
        <v>0</v>
      </c>
    </row>
    <row r="8" spans="1:31" x14ac:dyDescent="0.25">
      <c r="A8" t="s">
        <v>38</v>
      </c>
      <c r="B8">
        <v>4</v>
      </c>
      <c r="C8">
        <v>35</v>
      </c>
      <c r="D8">
        <f t="shared" si="2"/>
        <v>0.11428571428571428</v>
      </c>
      <c r="E8">
        <f>SUM(D8:D9)</f>
        <v>0.22749326145552562</v>
      </c>
      <c r="F8">
        <f>E22/E9</f>
        <v>1.6426922925879144</v>
      </c>
      <c r="G8">
        <v>0</v>
      </c>
      <c r="H8">
        <f>G8*F8</f>
        <v>0</v>
      </c>
      <c r="I8">
        <f t="shared" si="0"/>
        <v>0</v>
      </c>
      <c r="J8">
        <f>AVERAGE(I8:I9)</f>
        <v>0.1368910243823262</v>
      </c>
      <c r="K8">
        <f>_xlfn.T.TEST(I7:I11,I20:I29,2,3)</f>
        <v>0.3473508250520812</v>
      </c>
      <c r="L8">
        <v>0</v>
      </c>
      <c r="M8">
        <f>L8*F5</f>
        <v>0</v>
      </c>
      <c r="N8">
        <f t="shared" si="1"/>
        <v>0</v>
      </c>
      <c r="O8">
        <f>AVERAGE(N8:N9)</f>
        <v>0</v>
      </c>
      <c r="P8">
        <f>_xlfn.T.TEST(N7:N11,N20:N29,2,3)</f>
        <v>0.14620721422019495</v>
      </c>
      <c r="Q8">
        <v>0</v>
      </c>
      <c r="S8">
        <f>R8/B8</f>
        <v>0</v>
      </c>
      <c r="T8">
        <f>AVERAGE(S8:S9)</f>
        <v>0</v>
      </c>
      <c r="U8">
        <f>_xlfn.T.TEST(S7:S11,S20:S29,2,3)</f>
        <v>0.35061666282020748</v>
      </c>
      <c r="V8">
        <v>0</v>
      </c>
      <c r="X8">
        <f>W8/B8</f>
        <v>0</v>
      </c>
      <c r="Y8">
        <f>AVERAGE(X8:X9)</f>
        <v>0</v>
      </c>
      <c r="AA8">
        <v>0</v>
      </c>
      <c r="AC8">
        <f t="shared" si="5"/>
        <v>0</v>
      </c>
      <c r="AD8">
        <f>AVERAGE(AC8:AC9)</f>
        <v>0</v>
      </c>
    </row>
    <row r="9" spans="1:31" x14ac:dyDescent="0.25">
      <c r="A9" t="s">
        <v>39</v>
      </c>
      <c r="B9">
        <v>6</v>
      </c>
      <c r="C9">
        <v>53</v>
      </c>
      <c r="D9">
        <f t="shared" si="2"/>
        <v>0.11320754716981132</v>
      </c>
      <c r="E9">
        <f>SUM(E8/2)</f>
        <v>0.11374663072776281</v>
      </c>
      <c r="G9">
        <v>1</v>
      </c>
      <c r="H9">
        <f>G9*F8</f>
        <v>1.6426922925879144</v>
      </c>
      <c r="I9">
        <f t="shared" si="0"/>
        <v>0.2737820487646524</v>
      </c>
      <c r="L9">
        <v>0</v>
      </c>
      <c r="M9">
        <f>L9*F5</f>
        <v>0</v>
      </c>
      <c r="N9">
        <f t="shared" si="1"/>
        <v>0</v>
      </c>
      <c r="Q9">
        <v>0</v>
      </c>
      <c r="S9">
        <f>R9/B9</f>
        <v>0</v>
      </c>
      <c r="V9">
        <v>0</v>
      </c>
      <c r="X9">
        <f t="shared" ref="X9" si="6">W9/B9</f>
        <v>0</v>
      </c>
      <c r="AA9">
        <v>0</v>
      </c>
      <c r="AC9">
        <f t="shared" si="5"/>
        <v>0</v>
      </c>
    </row>
    <row r="11" spans="1:31" x14ac:dyDescent="0.25">
      <c r="A11" t="s">
        <v>174</v>
      </c>
    </row>
    <row r="12" spans="1:31" x14ac:dyDescent="0.25">
      <c r="A12" t="s">
        <v>40</v>
      </c>
      <c r="B12">
        <v>10</v>
      </c>
      <c r="C12">
        <v>96</v>
      </c>
      <c r="D12">
        <f t="shared" ref="D12:D25" si="7">SUM(B12/C12)</f>
        <v>0.10416666666666667</v>
      </c>
      <c r="E12">
        <f>SUM('[1]axon number indes-4 weeks'!D12:D15)</f>
        <v>0.42393365392133869</v>
      </c>
      <c r="G12">
        <v>2</v>
      </c>
      <c r="H12">
        <f>G12*F13</f>
        <v>3.5260369046145121</v>
      </c>
      <c r="I12">
        <f>H12/B12</f>
        <v>0.35260369046145124</v>
      </c>
      <c r="J12">
        <f>AVERAGE(I12:I15)</f>
        <v>0.11753456348715041</v>
      </c>
      <c r="K12">
        <f>STDEV(I12:I25)</f>
        <v>9.6509396104267467E-2</v>
      </c>
      <c r="L12">
        <v>0</v>
      </c>
      <c r="M12">
        <f>L12*F13</f>
        <v>0</v>
      </c>
      <c r="N12">
        <f>M12/B12</f>
        <v>0</v>
      </c>
      <c r="O12">
        <f>AVERAGE(N12:N15)</f>
        <v>0</v>
      </c>
      <c r="P12">
        <f>STDEV(N12:N25)</f>
        <v>4.1911551117082689E-2</v>
      </c>
      <c r="Q12">
        <v>0</v>
      </c>
      <c r="R12">
        <f>F13*Q12</f>
        <v>0</v>
      </c>
      <c r="S12">
        <f>R12/B12</f>
        <v>0</v>
      </c>
      <c r="T12">
        <f>AVERAGE(S12:S15)</f>
        <v>0</v>
      </c>
      <c r="U12">
        <f>STDEV(S12:S25)</f>
        <v>4.1887546109766527E-2</v>
      </c>
      <c r="V12">
        <v>0</v>
      </c>
      <c r="W12">
        <f>F13*V12</f>
        <v>0</v>
      </c>
      <c r="X12">
        <f>W12/B12</f>
        <v>0</v>
      </c>
      <c r="Y12">
        <f>AVERAGE(X12:X26)</f>
        <v>0</v>
      </c>
      <c r="Z12">
        <f>STDEV(X12:X26)</f>
        <v>0</v>
      </c>
      <c r="AA12">
        <v>0</v>
      </c>
      <c r="AB12">
        <f>F13*AA12</f>
        <v>0</v>
      </c>
      <c r="AC12">
        <f>AB12/B12</f>
        <v>0</v>
      </c>
      <c r="AD12">
        <f>AVERAGE(AC12:AC26)</f>
        <v>0</v>
      </c>
      <c r="AE12">
        <f>STDEV(AC12:AC26)</f>
        <v>0</v>
      </c>
    </row>
    <row r="13" spans="1:31" x14ac:dyDescent="0.25">
      <c r="A13" t="s">
        <v>41</v>
      </c>
      <c r="B13">
        <v>15</v>
      </c>
      <c r="C13">
        <v>135</v>
      </c>
      <c r="D13">
        <f t="shared" si="7"/>
        <v>0.1111111111111111</v>
      </c>
      <c r="E13">
        <f>SUM(E12/4)</f>
        <v>0.10598341348033467</v>
      </c>
      <c r="F13">
        <f>E22/E13</f>
        <v>1.7630184523072561</v>
      </c>
      <c r="G13">
        <v>1</v>
      </c>
      <c r="H13">
        <f>G13*F13</f>
        <v>1.7630184523072561</v>
      </c>
      <c r="I13">
        <f t="shared" ref="I13:I25" si="8">H13/B13</f>
        <v>0.1175345634871504</v>
      </c>
      <c r="K13">
        <f>K12/SQRT(14)</f>
        <v>2.5793221059044615E-2</v>
      </c>
      <c r="L13">
        <v>0</v>
      </c>
      <c r="M13">
        <f>L13*F13</f>
        <v>0</v>
      </c>
      <c r="N13">
        <f t="shared" ref="N13:N25" si="9">M13/B13</f>
        <v>0</v>
      </c>
      <c r="P13">
        <f>P12/SQRT(14)</f>
        <v>1.1201333202027578E-2</v>
      </c>
      <c r="Q13">
        <v>0</v>
      </c>
      <c r="R13">
        <f>F13*Q13</f>
        <v>0</v>
      </c>
      <c r="S13">
        <f t="shared" ref="S13:S25" si="10">R13/B13</f>
        <v>0</v>
      </c>
      <c r="U13">
        <f>U12/SQRT(14)</f>
        <v>1.1194917593960144E-2</v>
      </c>
      <c r="V13">
        <v>0</v>
      </c>
      <c r="W13">
        <f>F13*V13</f>
        <v>0</v>
      </c>
      <c r="X13">
        <f t="shared" ref="X13:X25" si="11">W13/B13</f>
        <v>0</v>
      </c>
      <c r="AA13">
        <v>0</v>
      </c>
      <c r="AB13">
        <f>F13*AA13</f>
        <v>0</v>
      </c>
      <c r="AC13">
        <f t="shared" ref="AC13:AC25" si="12">AB13/B13</f>
        <v>0</v>
      </c>
    </row>
    <row r="14" spans="1:31" x14ac:dyDescent="0.25">
      <c r="A14" t="s">
        <v>42</v>
      </c>
      <c r="B14">
        <v>12</v>
      </c>
      <c r="C14">
        <v>98</v>
      </c>
      <c r="D14">
        <f>SUM(B14/C14)</f>
        <v>0.12244897959183673</v>
      </c>
      <c r="G14">
        <v>0</v>
      </c>
      <c r="H14">
        <f>G14*F13</f>
        <v>0</v>
      </c>
      <c r="I14">
        <f t="shared" si="8"/>
        <v>0</v>
      </c>
      <c r="L14">
        <v>0</v>
      </c>
      <c r="M14">
        <f>L14*F13</f>
        <v>0</v>
      </c>
      <c r="N14">
        <f>M14/B14</f>
        <v>0</v>
      </c>
      <c r="Q14">
        <v>0</v>
      </c>
      <c r="R14">
        <f>F14*Q14</f>
        <v>0</v>
      </c>
      <c r="S14">
        <f>R14/B14</f>
        <v>0</v>
      </c>
      <c r="V14">
        <v>0</v>
      </c>
      <c r="W14">
        <f>F14*V14</f>
        <v>0</v>
      </c>
      <c r="X14">
        <f>W14/B14</f>
        <v>0</v>
      </c>
      <c r="AA14">
        <v>0</v>
      </c>
      <c r="AB14">
        <f>F14*AA14</f>
        <v>0</v>
      </c>
      <c r="AC14">
        <f>AB14/B14</f>
        <v>0</v>
      </c>
    </row>
    <row r="15" spans="1:31" x14ac:dyDescent="0.25">
      <c r="A15" t="s">
        <v>43</v>
      </c>
      <c r="B15">
        <v>10</v>
      </c>
      <c r="C15">
        <v>116</v>
      </c>
      <c r="D15">
        <f>SUM(B15/C15)</f>
        <v>8.6206896551724144E-2</v>
      </c>
      <c r="G15">
        <v>0</v>
      </c>
      <c r="H15">
        <f>G15*F13</f>
        <v>0</v>
      </c>
      <c r="I15">
        <f t="shared" si="8"/>
        <v>0</v>
      </c>
      <c r="L15">
        <v>0</v>
      </c>
      <c r="M15">
        <f>L15*F13</f>
        <v>0</v>
      </c>
      <c r="N15">
        <f>M15/B15</f>
        <v>0</v>
      </c>
      <c r="Q15">
        <v>0</v>
      </c>
      <c r="R15">
        <f>F14*Q15</f>
        <v>0</v>
      </c>
      <c r="S15">
        <f>R15/B15</f>
        <v>0</v>
      </c>
      <c r="V15">
        <v>0</v>
      </c>
      <c r="W15">
        <f>F14*V15</f>
        <v>0</v>
      </c>
      <c r="X15">
        <f>W15/B15</f>
        <v>0</v>
      </c>
      <c r="AA15">
        <v>0</v>
      </c>
      <c r="AB15">
        <f>F14*AA15</f>
        <v>0</v>
      </c>
      <c r="AC15">
        <f>AB15/B15</f>
        <v>0</v>
      </c>
    </row>
    <row r="16" spans="1:31" x14ac:dyDescent="0.25">
      <c r="A16" t="s">
        <v>44</v>
      </c>
      <c r="B16">
        <v>9</v>
      </c>
      <c r="C16">
        <v>67</v>
      </c>
      <c r="D16">
        <f t="shared" si="7"/>
        <v>0.13432835820895522</v>
      </c>
      <c r="E16">
        <f>SUM('[1]axon number indes-4 weeks'!D16:D19)</f>
        <v>0.52986264848008757</v>
      </c>
      <c r="G16">
        <v>2</v>
      </c>
      <c r="H16">
        <f>G16*F17</f>
        <v>2.821119233677956</v>
      </c>
      <c r="I16">
        <f t="shared" si="8"/>
        <v>0.31345769263088402</v>
      </c>
      <c r="J16">
        <f>AVERAGE(I16:I19)</f>
        <v>0.19113168922918874</v>
      </c>
      <c r="L16">
        <v>1</v>
      </c>
      <c r="M16">
        <f>L16*F17</f>
        <v>1.410559616838978</v>
      </c>
      <c r="N16">
        <f t="shared" si="9"/>
        <v>0.15672884631544201</v>
      </c>
      <c r="O16">
        <f>AVERAGE(N16:N19)</f>
        <v>3.9182211578860503E-2</v>
      </c>
      <c r="Q16">
        <v>1</v>
      </c>
      <c r="R16">
        <f>Q16*F17</f>
        <v>1.410559616838978</v>
      </c>
      <c r="S16">
        <f>R16/B16</f>
        <v>0.15672884631544201</v>
      </c>
      <c r="T16">
        <f>AVERAGE(S16:S19)</f>
        <v>3.9182211578860503E-2</v>
      </c>
      <c r="V16">
        <v>0</v>
      </c>
      <c r="W16">
        <f>F13*V16</f>
        <v>0</v>
      </c>
      <c r="X16">
        <f t="shared" si="11"/>
        <v>0</v>
      </c>
      <c r="Y16">
        <f>AVERAGE(X16:X19)</f>
        <v>0</v>
      </c>
      <c r="AA16">
        <v>0</v>
      </c>
      <c r="AB16">
        <f>F13*AA16</f>
        <v>0</v>
      </c>
      <c r="AC16">
        <f t="shared" si="12"/>
        <v>0</v>
      </c>
      <c r="AD16">
        <f>AVERAGE(AC16:AC19)</f>
        <v>0</v>
      </c>
    </row>
    <row r="17" spans="1:31" x14ac:dyDescent="0.25">
      <c r="A17" t="s">
        <v>45</v>
      </c>
      <c r="B17">
        <v>13</v>
      </c>
      <c r="C17">
        <v>91</v>
      </c>
      <c r="D17">
        <f t="shared" si="7"/>
        <v>0.14285714285714285</v>
      </c>
      <c r="E17">
        <f>SUM(E16/4)</f>
        <v>0.13246566212002189</v>
      </c>
      <c r="F17">
        <f>E22/E17</f>
        <v>1.410559616838978</v>
      </c>
      <c r="G17">
        <v>1</v>
      </c>
      <c r="H17">
        <f>G17*F17</f>
        <v>1.410559616838978</v>
      </c>
      <c r="I17">
        <f t="shared" si="8"/>
        <v>0.10850458591069062</v>
      </c>
      <c r="L17">
        <v>0</v>
      </c>
      <c r="M17">
        <f t="shared" ref="M17:M19" si="13">L17*F18</f>
        <v>0</v>
      </c>
      <c r="N17">
        <f t="shared" si="9"/>
        <v>0</v>
      </c>
      <c r="Q17">
        <v>0</v>
      </c>
      <c r="R17">
        <f>F13*Q17</f>
        <v>0</v>
      </c>
      <c r="S17">
        <f t="shared" si="10"/>
        <v>0</v>
      </c>
      <c r="V17">
        <v>0</v>
      </c>
      <c r="W17">
        <f>F13*V17</f>
        <v>0</v>
      </c>
      <c r="X17">
        <f t="shared" si="11"/>
        <v>0</v>
      </c>
      <c r="AA17">
        <v>0</v>
      </c>
      <c r="AB17">
        <f>F13*AA17</f>
        <v>0</v>
      </c>
      <c r="AC17">
        <f t="shared" si="12"/>
        <v>0</v>
      </c>
    </row>
    <row r="18" spans="1:31" x14ac:dyDescent="0.25">
      <c r="A18" t="s">
        <v>46</v>
      </c>
      <c r="B18">
        <v>7</v>
      </c>
      <c r="C18">
        <v>57</v>
      </c>
      <c r="D18">
        <f>SUM(B18/C18)</f>
        <v>0.12280701754385964</v>
      </c>
      <c r="G18">
        <v>1</v>
      </c>
      <c r="H18">
        <f>G18*F17</f>
        <v>1.410559616838978</v>
      </c>
      <c r="I18">
        <f t="shared" si="8"/>
        <v>0.20150851669128259</v>
      </c>
      <c r="L18">
        <v>0</v>
      </c>
      <c r="M18">
        <f t="shared" si="13"/>
        <v>0</v>
      </c>
      <c r="N18">
        <f>M18/B18</f>
        <v>0</v>
      </c>
      <c r="Q18">
        <v>0</v>
      </c>
      <c r="R18">
        <f>F14*Q18</f>
        <v>0</v>
      </c>
      <c r="S18">
        <f>R18/B18</f>
        <v>0</v>
      </c>
      <c r="V18">
        <v>0</v>
      </c>
      <c r="W18">
        <f>F14*V18</f>
        <v>0</v>
      </c>
      <c r="X18">
        <f>W18/B18</f>
        <v>0</v>
      </c>
      <c r="AA18">
        <v>0</v>
      </c>
      <c r="AB18">
        <f>F14*AA18</f>
        <v>0</v>
      </c>
      <c r="AC18">
        <f>AB18/B18</f>
        <v>0</v>
      </c>
    </row>
    <row r="19" spans="1:31" x14ac:dyDescent="0.25">
      <c r="A19" t="s">
        <v>47</v>
      </c>
      <c r="B19">
        <v>10</v>
      </c>
      <c r="C19">
        <v>77</v>
      </c>
      <c r="D19">
        <f>SUM(B19/C19)</f>
        <v>0.12987012987012986</v>
      </c>
      <c r="G19">
        <v>1</v>
      </c>
      <c r="H19">
        <f>G19*F17</f>
        <v>1.410559616838978</v>
      </c>
      <c r="I19">
        <f t="shared" si="8"/>
        <v>0.14105596168389781</v>
      </c>
      <c r="L19">
        <v>0</v>
      </c>
      <c r="M19">
        <f t="shared" si="13"/>
        <v>0</v>
      </c>
      <c r="N19">
        <f>M19/B19</f>
        <v>0</v>
      </c>
      <c r="Q19">
        <v>0</v>
      </c>
      <c r="R19">
        <f>F14*Q19</f>
        <v>0</v>
      </c>
      <c r="S19">
        <f>R19/B19</f>
        <v>0</v>
      </c>
      <c r="V19">
        <v>0</v>
      </c>
      <c r="W19">
        <f>F14*V19</f>
        <v>0</v>
      </c>
      <c r="X19">
        <f>W19/B19</f>
        <v>0</v>
      </c>
      <c r="AA19">
        <v>0</v>
      </c>
      <c r="AB19">
        <f>F14*AA19</f>
        <v>0</v>
      </c>
      <c r="AC19">
        <f>AB19/B19</f>
        <v>0</v>
      </c>
    </row>
    <row r="20" spans="1:31" x14ac:dyDescent="0.25">
      <c r="A20" t="s">
        <v>48</v>
      </c>
      <c r="B20">
        <v>7</v>
      </c>
      <c r="C20">
        <v>53</v>
      </c>
      <c r="D20">
        <f t="shared" si="7"/>
        <v>0.13207547169811321</v>
      </c>
      <c r="E20">
        <v>0.13200000000000001</v>
      </c>
      <c r="F20">
        <f>E22/E20</f>
        <v>1.4155357091237848</v>
      </c>
      <c r="G20">
        <v>1</v>
      </c>
      <c r="H20">
        <f>G20*F20</f>
        <v>1.4155357091237848</v>
      </c>
      <c r="I20">
        <f t="shared" si="8"/>
        <v>0.20221938701768355</v>
      </c>
      <c r="J20">
        <v>0.20219999999999999</v>
      </c>
      <c r="L20">
        <v>0</v>
      </c>
      <c r="M20">
        <f>L20*K20</f>
        <v>0</v>
      </c>
      <c r="N20">
        <f t="shared" si="9"/>
        <v>0</v>
      </c>
      <c r="O20">
        <v>0</v>
      </c>
      <c r="Q20">
        <v>0</v>
      </c>
      <c r="R20">
        <f>F13*Q20</f>
        <v>0</v>
      </c>
      <c r="S20">
        <f t="shared" si="10"/>
        <v>0</v>
      </c>
      <c r="T20">
        <v>0</v>
      </c>
      <c r="V20">
        <v>0</v>
      </c>
      <c r="W20">
        <f>F13*V20</f>
        <v>0</v>
      </c>
      <c r="X20">
        <f t="shared" si="11"/>
        <v>0</v>
      </c>
      <c r="Y20">
        <v>0</v>
      </c>
      <c r="AA20">
        <v>0</v>
      </c>
      <c r="AB20">
        <f>F13*AA20</f>
        <v>0</v>
      </c>
      <c r="AC20">
        <f t="shared" si="12"/>
        <v>0</v>
      </c>
      <c r="AD20">
        <v>0</v>
      </c>
    </row>
    <row r="21" spans="1:31" x14ac:dyDescent="0.25">
      <c r="A21" t="s">
        <v>49</v>
      </c>
      <c r="B21">
        <v>7</v>
      </c>
      <c r="C21">
        <v>44</v>
      </c>
      <c r="D21">
        <f t="shared" si="7"/>
        <v>0.15909090909090909</v>
      </c>
      <c r="E21">
        <f>SUM('[1]axon number indes-4 weeks'!D21:D25)</f>
        <v>0.74740285441735843</v>
      </c>
      <c r="G21">
        <v>1</v>
      </c>
      <c r="H21">
        <f>G21*F22</f>
        <v>1</v>
      </c>
      <c r="I21">
        <f t="shared" si="8"/>
        <v>0.14285714285714285</v>
      </c>
      <c r="J21">
        <f>AVERAGE(I21:I25)</f>
        <v>0.14761904761904759</v>
      </c>
      <c r="L21">
        <v>0</v>
      </c>
      <c r="M21">
        <f>L21*E22</f>
        <v>0</v>
      </c>
      <c r="N21">
        <f t="shared" si="9"/>
        <v>0</v>
      </c>
      <c r="O21">
        <f>AVERAGE(N21:N25)</f>
        <v>1.0677183634533693E-2</v>
      </c>
      <c r="Q21">
        <v>0</v>
      </c>
      <c r="R21">
        <f>F13*Q21</f>
        <v>0</v>
      </c>
      <c r="S21">
        <f t="shared" si="10"/>
        <v>0</v>
      </c>
      <c r="T21">
        <f>AVERAGE(S21:S25)</f>
        <v>0</v>
      </c>
      <c r="V21">
        <v>0</v>
      </c>
      <c r="W21">
        <f>F13*V21</f>
        <v>0</v>
      </c>
      <c r="X21">
        <f t="shared" si="11"/>
        <v>0</v>
      </c>
      <c r="Y21">
        <f>AVERAGE(X21:X25)</f>
        <v>0</v>
      </c>
      <c r="AA21">
        <v>0</v>
      </c>
      <c r="AB21">
        <f>F13*AA21</f>
        <v>0</v>
      </c>
      <c r="AC21">
        <f t="shared" si="12"/>
        <v>0</v>
      </c>
      <c r="AD21">
        <f>AVERAGE(AC21:AC25)</f>
        <v>0</v>
      </c>
    </row>
    <row r="22" spans="1:31" x14ac:dyDescent="0.25">
      <c r="A22" t="s">
        <v>50</v>
      </c>
      <c r="B22">
        <v>7</v>
      </c>
      <c r="C22">
        <v>41</v>
      </c>
      <c r="D22">
        <f t="shared" si="7"/>
        <v>0.17073170731707318</v>
      </c>
      <c r="E22">
        <f>SUM(E21/4)</f>
        <v>0.18685071360433961</v>
      </c>
      <c r="F22">
        <f>E22/E22</f>
        <v>1</v>
      </c>
      <c r="G22">
        <v>1</v>
      </c>
      <c r="H22">
        <f>G22*F22</f>
        <v>1</v>
      </c>
      <c r="I22">
        <f t="shared" si="8"/>
        <v>0.14285714285714285</v>
      </c>
      <c r="L22">
        <v>0</v>
      </c>
      <c r="M22">
        <f>L22*E22</f>
        <v>0</v>
      </c>
      <c r="N22">
        <f t="shared" si="9"/>
        <v>0</v>
      </c>
      <c r="Q22">
        <v>0</v>
      </c>
      <c r="R22">
        <f>F13*Q22</f>
        <v>0</v>
      </c>
      <c r="S22">
        <f t="shared" si="10"/>
        <v>0</v>
      </c>
      <c r="V22">
        <v>0</v>
      </c>
      <c r="W22">
        <f>F13*V22</f>
        <v>0</v>
      </c>
      <c r="X22">
        <f t="shared" si="11"/>
        <v>0</v>
      </c>
      <c r="AA22">
        <v>0</v>
      </c>
      <c r="AB22">
        <f>F13*AA22</f>
        <v>0</v>
      </c>
      <c r="AC22">
        <f t="shared" si="12"/>
        <v>0</v>
      </c>
    </row>
    <row r="23" spans="1:31" x14ac:dyDescent="0.25">
      <c r="A23" t="s">
        <v>51</v>
      </c>
      <c r="B23">
        <v>6</v>
      </c>
      <c r="C23">
        <v>40</v>
      </c>
      <c r="D23">
        <f t="shared" si="7"/>
        <v>0.15</v>
      </c>
      <c r="G23">
        <v>1</v>
      </c>
      <c r="H23">
        <f>G23*F22</f>
        <v>1</v>
      </c>
      <c r="I23">
        <f t="shared" si="8"/>
        <v>0.16666666666666666</v>
      </c>
      <c r="L23">
        <v>0</v>
      </c>
      <c r="M23">
        <f>L23*E22</f>
        <v>0</v>
      </c>
      <c r="N23">
        <f t="shared" si="9"/>
        <v>0</v>
      </c>
      <c r="Q23">
        <v>0</v>
      </c>
      <c r="R23">
        <f>F13*Q23</f>
        <v>0</v>
      </c>
      <c r="S23">
        <f t="shared" si="10"/>
        <v>0</v>
      </c>
      <c r="V23">
        <v>0</v>
      </c>
      <c r="W23">
        <f>F13*V23</f>
        <v>0</v>
      </c>
      <c r="X23">
        <f t="shared" si="11"/>
        <v>0</v>
      </c>
      <c r="AA23">
        <v>0</v>
      </c>
      <c r="AB23">
        <f>F13*AA23</f>
        <v>0</v>
      </c>
      <c r="AC23">
        <f t="shared" si="12"/>
        <v>0</v>
      </c>
    </row>
    <row r="24" spans="1:31" x14ac:dyDescent="0.25">
      <c r="A24" t="s">
        <v>52</v>
      </c>
      <c r="B24">
        <v>7</v>
      </c>
      <c r="C24">
        <v>47</v>
      </c>
      <c r="D24">
        <f t="shared" si="7"/>
        <v>0.14893617021276595</v>
      </c>
      <c r="G24">
        <v>1</v>
      </c>
      <c r="H24">
        <f>G24*F22</f>
        <v>1</v>
      </c>
      <c r="I24">
        <f t="shared" si="8"/>
        <v>0.14285714285714285</v>
      </c>
      <c r="L24">
        <v>1</v>
      </c>
      <c r="M24">
        <f>L24*E22</f>
        <v>0.18685071360433961</v>
      </c>
      <c r="N24">
        <f t="shared" si="9"/>
        <v>2.669295908633423E-2</v>
      </c>
      <c r="Q24">
        <v>0</v>
      </c>
      <c r="R24">
        <f>F14*Q24</f>
        <v>0</v>
      </c>
      <c r="S24">
        <f t="shared" si="10"/>
        <v>0</v>
      </c>
      <c r="V24">
        <v>0</v>
      </c>
      <c r="W24">
        <f>F14*V24</f>
        <v>0</v>
      </c>
      <c r="X24">
        <f t="shared" si="11"/>
        <v>0</v>
      </c>
      <c r="AA24">
        <v>0</v>
      </c>
      <c r="AB24">
        <f>F14*AA24</f>
        <v>0</v>
      </c>
      <c r="AC24">
        <f t="shared" si="12"/>
        <v>0</v>
      </c>
    </row>
    <row r="25" spans="1:31" x14ac:dyDescent="0.25">
      <c r="A25" t="s">
        <v>52</v>
      </c>
      <c r="B25">
        <v>7</v>
      </c>
      <c r="C25">
        <v>59</v>
      </c>
      <c r="D25">
        <f t="shared" si="7"/>
        <v>0.11864406779661017</v>
      </c>
      <c r="G25">
        <v>1</v>
      </c>
      <c r="H25">
        <f>G25*F22</f>
        <v>1</v>
      </c>
      <c r="I25">
        <f t="shared" si="8"/>
        <v>0.14285714285714285</v>
      </c>
      <c r="L25">
        <v>1</v>
      </c>
      <c r="M25">
        <f>L25*E22</f>
        <v>0.18685071360433961</v>
      </c>
      <c r="N25">
        <f t="shared" si="9"/>
        <v>2.669295908633423E-2</v>
      </c>
      <c r="Q25">
        <v>0</v>
      </c>
      <c r="R25">
        <f>F14*Q25</f>
        <v>0</v>
      </c>
      <c r="S25">
        <f t="shared" si="10"/>
        <v>0</v>
      </c>
      <c r="V25">
        <v>0</v>
      </c>
      <c r="W25">
        <f>F14*V25</f>
        <v>0</v>
      </c>
      <c r="X25">
        <f t="shared" si="11"/>
        <v>0</v>
      </c>
      <c r="AA25">
        <v>0</v>
      </c>
      <c r="AB25">
        <f>F14*AA25</f>
        <v>0</v>
      </c>
      <c r="AC25">
        <f t="shared" si="12"/>
        <v>0</v>
      </c>
    </row>
    <row r="27" spans="1:31" x14ac:dyDescent="0.25">
      <c r="A27" t="s">
        <v>175</v>
      </c>
    </row>
    <row r="28" spans="1:31" x14ac:dyDescent="0.25">
      <c r="A28" t="s">
        <v>53</v>
      </c>
      <c r="B28">
        <v>7</v>
      </c>
      <c r="C28">
        <v>54</v>
      </c>
      <c r="D28">
        <f t="shared" ref="D28:D34" si="14">SUM(B28/C28)</f>
        <v>0.12962962962962962</v>
      </c>
      <c r="E28">
        <f>SUM(D28:D31)</f>
        <v>0.57673107890499198</v>
      </c>
      <c r="G28">
        <v>2</v>
      </c>
      <c r="H28">
        <f>G28*F29</f>
        <v>2.5918591237927102</v>
      </c>
      <c r="I28">
        <f>H28/B28</f>
        <v>0.37026558911324431</v>
      </c>
      <c r="J28">
        <f>AVERAGE(I28:I31)</f>
        <v>0.40112105487268135</v>
      </c>
      <c r="K28">
        <f>STDEV(I28:I32)</f>
        <v>0.23760712151963206</v>
      </c>
      <c r="L28">
        <v>2</v>
      </c>
      <c r="M28">
        <f>L28*F29</f>
        <v>2.5918591237927102</v>
      </c>
      <c r="N28">
        <f>M28/B28</f>
        <v>0.37026558911324431</v>
      </c>
      <c r="O28">
        <f>AVERAGE(N28:N31)</f>
        <v>0.14656346235732587</v>
      </c>
      <c r="P28">
        <f>STDEV(N28:N32)</f>
        <v>0.16956475155644843</v>
      </c>
      <c r="Q28">
        <v>1</v>
      </c>
      <c r="R28">
        <f>F29*Q28</f>
        <v>1.2959295618963551</v>
      </c>
      <c r="S28">
        <f>R28/B28</f>
        <v>0.18513279455662215</v>
      </c>
      <c r="T28">
        <f>AVERAGE(S28:S31)</f>
        <v>4.6283198639155539E-2</v>
      </c>
      <c r="U28">
        <f>STDEV(S28:S32)</f>
        <v>8.2793902698622038E-2</v>
      </c>
      <c r="V28">
        <v>0</v>
      </c>
      <c r="W28">
        <f>F29*V28</f>
        <v>0</v>
      </c>
      <c r="X28">
        <f>W28/B28</f>
        <v>0</v>
      </c>
      <c r="Y28">
        <f>AVERAGE(X28:X32)</f>
        <v>0</v>
      </c>
      <c r="Z28">
        <f>STDEV(X28:X32)</f>
        <v>0</v>
      </c>
      <c r="AA28">
        <v>0</v>
      </c>
      <c r="AB28">
        <f>F29*AA28</f>
        <v>0</v>
      </c>
      <c r="AC28">
        <f>AB28/B28</f>
        <v>0</v>
      </c>
      <c r="AD28">
        <f>AVERAGE(AC28:AC32)</f>
        <v>0</v>
      </c>
      <c r="AE28">
        <f>STDEV(AC28:AC32)</f>
        <v>0</v>
      </c>
    </row>
    <row r="29" spans="1:31" x14ac:dyDescent="0.25">
      <c r="A29" t="s">
        <v>54</v>
      </c>
      <c r="B29">
        <v>6</v>
      </c>
      <c r="C29">
        <v>46</v>
      </c>
      <c r="D29">
        <f t="shared" si="14"/>
        <v>0.13043478260869565</v>
      </c>
      <c r="E29">
        <f>SUM(E28/4)</f>
        <v>0.14418276972624799</v>
      </c>
      <c r="F29">
        <f>E22/E29</f>
        <v>1.2959295618963551</v>
      </c>
      <c r="G29">
        <v>3</v>
      </c>
      <c r="H29">
        <f>G29*F29</f>
        <v>3.8877886856890651</v>
      </c>
      <c r="I29">
        <f t="shared" ref="I29:I34" si="15">H29/B29</f>
        <v>0.64796478094817755</v>
      </c>
      <c r="K29">
        <f>K28/SQRT(7)</f>
        <v>8.9807050468407146E-2</v>
      </c>
      <c r="L29">
        <v>1</v>
      </c>
      <c r="M29">
        <f>L29*F29</f>
        <v>1.2959295618963551</v>
      </c>
      <c r="N29">
        <f>M29/B29</f>
        <v>0.21598826031605919</v>
      </c>
      <c r="P29">
        <f>P28/SQRT(7)</f>
        <v>6.4089451962973568E-2</v>
      </c>
      <c r="Q29">
        <v>0</v>
      </c>
      <c r="R29">
        <f>F29*Q29</f>
        <v>0</v>
      </c>
      <c r="S29">
        <f t="shared" ref="S29:S31" si="16">R29/B29</f>
        <v>0</v>
      </c>
      <c r="U29">
        <f>U28/SQRT(7)</f>
        <v>3.1293153801861914E-2</v>
      </c>
      <c r="V29">
        <v>0</v>
      </c>
      <c r="W29">
        <f>F29*V29</f>
        <v>0</v>
      </c>
      <c r="X29">
        <f t="shared" ref="X29:X32" si="17">W29/B29</f>
        <v>0</v>
      </c>
      <c r="AA29">
        <v>0</v>
      </c>
      <c r="AB29">
        <f>F29*AA29</f>
        <v>0</v>
      </c>
      <c r="AC29">
        <f t="shared" ref="AC29:AC32" si="18">AB29/B29</f>
        <v>0</v>
      </c>
    </row>
    <row r="30" spans="1:31" x14ac:dyDescent="0.25">
      <c r="A30" t="s">
        <v>55</v>
      </c>
      <c r="B30">
        <v>7</v>
      </c>
      <c r="C30">
        <v>42</v>
      </c>
      <c r="D30">
        <f t="shared" si="14"/>
        <v>0.16666666666666666</v>
      </c>
      <c r="G30">
        <v>2</v>
      </c>
      <c r="H30">
        <f>G30*F29</f>
        <v>2.5918591237927102</v>
      </c>
      <c r="I30">
        <f t="shared" si="15"/>
        <v>0.37026558911324431</v>
      </c>
      <c r="L30">
        <v>0</v>
      </c>
      <c r="M30">
        <f>L30*F29</f>
        <v>0</v>
      </c>
      <c r="N30">
        <f>M30/B30</f>
        <v>0</v>
      </c>
      <c r="Q30">
        <v>0</v>
      </c>
      <c r="R30">
        <f>F29*Q30</f>
        <v>0</v>
      </c>
      <c r="S30">
        <f t="shared" si="16"/>
        <v>0</v>
      </c>
      <c r="V30">
        <v>0</v>
      </c>
      <c r="W30">
        <f>F29*V30</f>
        <v>0</v>
      </c>
      <c r="X30">
        <f t="shared" si="17"/>
        <v>0</v>
      </c>
      <c r="AA30">
        <v>0</v>
      </c>
      <c r="AB30">
        <f>F29*AA30</f>
        <v>0</v>
      </c>
      <c r="AC30">
        <f t="shared" si="18"/>
        <v>0</v>
      </c>
    </row>
    <row r="31" spans="1:31" x14ac:dyDescent="0.25">
      <c r="A31" t="s">
        <v>56</v>
      </c>
      <c r="B31">
        <v>6</v>
      </c>
      <c r="C31">
        <v>40</v>
      </c>
      <c r="D31">
        <f t="shared" si="14"/>
        <v>0.15</v>
      </c>
      <c r="G31">
        <v>1</v>
      </c>
      <c r="H31">
        <f>G31*F29</f>
        <v>1.2959295618963551</v>
      </c>
      <c r="I31">
        <f t="shared" si="15"/>
        <v>0.21598826031605919</v>
      </c>
      <c r="L31">
        <v>0</v>
      </c>
      <c r="M31">
        <f>L31*F29</f>
        <v>0</v>
      </c>
      <c r="N31">
        <f>M31/B31</f>
        <v>0</v>
      </c>
      <c r="Q31">
        <v>0</v>
      </c>
      <c r="R31">
        <f>F31*Q31</f>
        <v>0</v>
      </c>
      <c r="S31">
        <f t="shared" si="16"/>
        <v>0</v>
      </c>
      <c r="V31">
        <v>0</v>
      </c>
      <c r="W31">
        <f>F31*V31</f>
        <v>0</v>
      </c>
      <c r="X31">
        <f t="shared" si="17"/>
        <v>0</v>
      </c>
      <c r="AA31">
        <v>0</v>
      </c>
      <c r="AB31">
        <f>F29*AA31</f>
        <v>0</v>
      </c>
      <c r="AC31">
        <f t="shared" si="18"/>
        <v>0</v>
      </c>
    </row>
    <row r="32" spans="1:31" x14ac:dyDescent="0.25">
      <c r="A32" t="s">
        <v>57</v>
      </c>
      <c r="B32">
        <v>7</v>
      </c>
      <c r="C32">
        <v>71</v>
      </c>
      <c r="D32">
        <f t="shared" si="14"/>
        <v>9.8591549295774641E-2</v>
      </c>
      <c r="E32">
        <f>SUM(D32:D34)</f>
        <v>0.38430583501006033</v>
      </c>
      <c r="G32">
        <v>0</v>
      </c>
      <c r="H32">
        <f>G32*F33</f>
        <v>0</v>
      </c>
      <c r="I32">
        <f>H32/B32</f>
        <v>0</v>
      </c>
      <c r="J32">
        <f>AVERAGE(I32:I34)</f>
        <v>0.24310158288313297</v>
      </c>
      <c r="L32">
        <v>0</v>
      </c>
      <c r="M32">
        <f>L32*F33</f>
        <v>0</v>
      </c>
      <c r="N32">
        <f t="shared" ref="N32" si="19">M32/B32</f>
        <v>0</v>
      </c>
      <c r="O32">
        <f>AVERAGE(N32:N34)</f>
        <v>0</v>
      </c>
      <c r="Q32">
        <v>0</v>
      </c>
      <c r="R32">
        <f>F31*Q32</f>
        <v>0</v>
      </c>
      <c r="S32">
        <f>R32/B32</f>
        <v>0</v>
      </c>
      <c r="T32">
        <f>AVERAGE(S32:S34)</f>
        <v>0</v>
      </c>
      <c r="V32">
        <v>0</v>
      </c>
      <c r="W32">
        <f>F31*V32</f>
        <v>0</v>
      </c>
      <c r="X32">
        <f t="shared" si="17"/>
        <v>0</v>
      </c>
      <c r="Y32">
        <f>AVERAGE(X32:X34)</f>
        <v>0</v>
      </c>
      <c r="AA32">
        <v>0</v>
      </c>
      <c r="AB32">
        <f>F29*AA32</f>
        <v>0</v>
      </c>
      <c r="AC32">
        <f t="shared" si="18"/>
        <v>0</v>
      </c>
      <c r="AD32">
        <f>AVERAGE(AC32:AC34)</f>
        <v>0</v>
      </c>
    </row>
    <row r="33" spans="1:29" x14ac:dyDescent="0.25">
      <c r="A33" t="s">
        <v>58</v>
      </c>
      <c r="B33">
        <v>6</v>
      </c>
      <c r="C33">
        <v>30</v>
      </c>
      <c r="D33">
        <f t="shared" si="14"/>
        <v>0.2</v>
      </c>
      <c r="E33">
        <f>SUM(E32/3)</f>
        <v>0.12810194500335345</v>
      </c>
      <c r="F33">
        <f>E22/E33</f>
        <v>1.4586094972987977</v>
      </c>
      <c r="G33">
        <v>1</v>
      </c>
      <c r="H33">
        <f>G33*F33</f>
        <v>1.4586094972987977</v>
      </c>
      <c r="I33">
        <f t="shared" si="15"/>
        <v>0.24310158288313297</v>
      </c>
      <c r="L33">
        <v>0</v>
      </c>
      <c r="M33">
        <f>L33*F33</f>
        <v>0</v>
      </c>
      <c r="N33">
        <f>M33/B33</f>
        <v>0</v>
      </c>
      <c r="Q33">
        <v>0</v>
      </c>
      <c r="R33">
        <f>F31*Q33</f>
        <v>0</v>
      </c>
      <c r="S33">
        <f>R33/B33</f>
        <v>0</v>
      </c>
      <c r="V33">
        <v>0</v>
      </c>
      <c r="W33">
        <f>F31*V33</f>
        <v>0</v>
      </c>
      <c r="X33">
        <f>W33/B33</f>
        <v>0</v>
      </c>
      <c r="AA33">
        <v>0</v>
      </c>
      <c r="AB33">
        <f>F29*AA33</f>
        <v>0</v>
      </c>
      <c r="AC33">
        <f>AB33/B33</f>
        <v>0</v>
      </c>
    </row>
    <row r="34" spans="1:29" x14ac:dyDescent="0.25">
      <c r="A34" t="s">
        <v>59</v>
      </c>
      <c r="B34">
        <v>6</v>
      </c>
      <c r="C34">
        <v>70</v>
      </c>
      <c r="D34">
        <f t="shared" si="14"/>
        <v>8.5714285714285715E-2</v>
      </c>
      <c r="G34">
        <v>2</v>
      </c>
      <c r="H34">
        <f>G34*F33</f>
        <v>2.9172189945975955</v>
      </c>
      <c r="I34">
        <f t="shared" si="15"/>
        <v>0.48620316576626593</v>
      </c>
      <c r="K34">
        <f>_xlfn.T.TEST(I28:I32,I12:I25,2,3)</f>
        <v>0.19707864389136878</v>
      </c>
      <c r="L34">
        <v>0</v>
      </c>
      <c r="M34">
        <f>L34*F33</f>
        <v>0</v>
      </c>
      <c r="N34">
        <f>M34/B34</f>
        <v>0</v>
      </c>
      <c r="P34">
        <f>_xlfn.T.TEST(N28:N32,N12:N25,2,3)</f>
        <v>0.2503685722102576</v>
      </c>
      <c r="Q34">
        <v>0</v>
      </c>
      <c r="R34">
        <f>F29*Q34</f>
        <v>0</v>
      </c>
      <c r="S34">
        <f>R34/B34</f>
        <v>0</v>
      </c>
      <c r="U34">
        <f>_xlfn.T.TEST(S28:S32,S12:S25,2,3)</f>
        <v>0.53531257949802624</v>
      </c>
      <c r="V34">
        <v>0</v>
      </c>
      <c r="W34">
        <f>F29*V34</f>
        <v>0</v>
      </c>
      <c r="X34">
        <f>W34/B34</f>
        <v>0</v>
      </c>
      <c r="AA34">
        <v>0</v>
      </c>
      <c r="AB34">
        <f>F29*AA34</f>
        <v>0</v>
      </c>
      <c r="AC34">
        <f>AB34/B34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Fig5 2wk source data</vt:lpstr>
      <vt:lpstr>Fig5 4wk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2021-04-15T18:48:14Z</dcterms:modified>
</cp:coreProperties>
</file>