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-Steve-02-05-2021\"/>
    </mc:Choice>
  </mc:AlternateContent>
  <xr:revisionPtr revIDLastSave="0" documentId="8_{B0DFAEAB-8601-413D-8B27-95303D34324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sign" sheetId="1" r:id="rId1"/>
    <sheet name="MC3T3 cells" sheetId="7" r:id="rId2"/>
    <sheet name="BMSC-plo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9" l="1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" i="9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E17" i="9" l="1"/>
  <c r="E5" i="9"/>
  <c r="E30" i="9"/>
  <c r="E43" i="9"/>
  <c r="E55" i="9"/>
  <c r="E2" i="9"/>
  <c r="H2" i="9" s="1"/>
  <c r="F14" i="9"/>
  <c r="G14" i="9" s="1"/>
  <c r="E27" i="9"/>
  <c r="F40" i="9"/>
  <c r="G40" i="9" s="1"/>
  <c r="E52" i="9"/>
  <c r="F8" i="9"/>
  <c r="G8" i="9" s="1"/>
  <c r="E21" i="9"/>
  <c r="H21" i="9" s="1"/>
  <c r="F30" i="9"/>
  <c r="G30" i="9" s="1"/>
  <c r="E33" i="9"/>
  <c r="F43" i="9"/>
  <c r="G43" i="9" s="1"/>
  <c r="E46" i="9"/>
  <c r="F55" i="9"/>
  <c r="G55" i="9" s="1"/>
  <c r="I55" i="9" s="1"/>
  <c r="F17" i="9"/>
  <c r="G17" i="9" s="1"/>
  <c r="I17" i="9" s="1"/>
  <c r="F11" i="9"/>
  <c r="G11" i="9" s="1"/>
  <c r="F5" i="9"/>
  <c r="G5" i="9" s="1"/>
  <c r="I5" i="9" s="1"/>
  <c r="F24" i="9"/>
  <c r="G24" i="9" s="1"/>
  <c r="F36" i="9"/>
  <c r="G36" i="9" s="1"/>
  <c r="F49" i="9"/>
  <c r="G49" i="9" s="1"/>
  <c r="H30" i="9"/>
  <c r="E14" i="9"/>
  <c r="F21" i="9"/>
  <c r="G21" i="9" s="1"/>
  <c r="F33" i="9"/>
  <c r="G33" i="9" s="1"/>
  <c r="F46" i="9"/>
  <c r="G46" i="9" s="1"/>
  <c r="I46" i="9" s="1"/>
  <c r="E8" i="9"/>
  <c r="F2" i="9"/>
  <c r="G2" i="9" s="1"/>
  <c r="F27" i="9"/>
  <c r="G27" i="9" s="1"/>
  <c r="F52" i="9"/>
  <c r="G52" i="9" s="1"/>
  <c r="E24" i="9"/>
  <c r="E40" i="9"/>
  <c r="H40" i="9" s="1"/>
  <c r="E11" i="9"/>
  <c r="E36" i="9"/>
  <c r="E49" i="9"/>
  <c r="E26" i="7"/>
  <c r="F47" i="7"/>
  <c r="G47" i="7" s="1"/>
  <c r="F5" i="7"/>
  <c r="G5" i="7" s="1"/>
  <c r="F17" i="7"/>
  <c r="G17" i="7" s="1"/>
  <c r="F35" i="7"/>
  <c r="G35" i="7" s="1"/>
  <c r="E20" i="7"/>
  <c r="H20" i="7" s="1"/>
  <c r="F2" i="7"/>
  <c r="G2" i="7" s="1"/>
  <c r="F14" i="7"/>
  <c r="G14" i="7" s="1"/>
  <c r="E23" i="7"/>
  <c r="F38" i="7"/>
  <c r="G38" i="7" s="1"/>
  <c r="F50" i="7"/>
  <c r="G50" i="7" s="1"/>
  <c r="F26" i="7"/>
  <c r="G26" i="7" s="1"/>
  <c r="F23" i="7"/>
  <c r="G23" i="7" s="1"/>
  <c r="I23" i="7" s="1"/>
  <c r="F20" i="7"/>
  <c r="G20" i="7" s="1"/>
  <c r="F29" i="7"/>
  <c r="G29" i="7" s="1"/>
  <c r="F44" i="7"/>
  <c r="G44" i="7" s="1"/>
  <c r="F8" i="7"/>
  <c r="G8" i="7" s="1"/>
  <c r="F32" i="7"/>
  <c r="G32" i="7" s="1"/>
  <c r="F41" i="7"/>
  <c r="G41" i="7" s="1"/>
  <c r="F53" i="7"/>
  <c r="G53" i="7" s="1"/>
  <c r="E38" i="7"/>
  <c r="H38" i="7" s="1"/>
  <c r="E41" i="7"/>
  <c r="E44" i="7"/>
  <c r="E47" i="7"/>
  <c r="E50" i="7"/>
  <c r="E53" i="7"/>
  <c r="E35" i="7"/>
  <c r="E32" i="7"/>
  <c r="E29" i="7"/>
  <c r="F11" i="7"/>
  <c r="G11" i="7" s="1"/>
  <c r="E2" i="7"/>
  <c r="H2" i="7" s="1"/>
  <c r="E5" i="7"/>
  <c r="E8" i="7"/>
  <c r="E11" i="7"/>
  <c r="E14" i="7"/>
  <c r="E17" i="7"/>
  <c r="C44" i="1"/>
  <c r="C43" i="1"/>
  <c r="C42" i="1"/>
  <c r="C41" i="1"/>
  <c r="C40" i="1"/>
  <c r="D19" i="1"/>
  <c r="E19" i="1" s="1"/>
  <c r="C16" i="1"/>
  <c r="B16" i="1"/>
  <c r="D12" i="1"/>
  <c r="E12" i="1" s="1"/>
  <c r="C12" i="1"/>
  <c r="I27" i="9" l="1"/>
  <c r="I43" i="9"/>
  <c r="I30" i="9"/>
  <c r="I52" i="9"/>
  <c r="H14" i="9"/>
  <c r="H11" i="9"/>
  <c r="I2" i="9"/>
  <c r="H8" i="9"/>
  <c r="H17" i="9"/>
  <c r="H36" i="9"/>
  <c r="H33" i="9"/>
  <c r="I21" i="9"/>
  <c r="H24" i="9"/>
  <c r="H27" i="9"/>
  <c r="H5" i="9"/>
  <c r="H46" i="9"/>
  <c r="I33" i="9"/>
  <c r="I49" i="9"/>
  <c r="I11" i="9"/>
  <c r="H49" i="9"/>
  <c r="I14" i="9"/>
  <c r="I36" i="9"/>
  <c r="I24" i="9"/>
  <c r="I40" i="9"/>
  <c r="I8" i="9"/>
  <c r="H55" i="9"/>
  <c r="H52" i="9"/>
  <c r="H43" i="9"/>
  <c r="H50" i="7"/>
  <c r="I26" i="7"/>
  <c r="I44" i="7"/>
  <c r="I32" i="7"/>
  <c r="I38" i="7"/>
  <c r="H35" i="7"/>
  <c r="H23" i="7"/>
  <c r="H47" i="7"/>
  <c r="H53" i="7"/>
  <c r="H41" i="7"/>
  <c r="H29" i="7"/>
  <c r="H26" i="7"/>
  <c r="H32" i="7"/>
  <c r="I20" i="7"/>
  <c r="I47" i="7"/>
  <c r="I53" i="7"/>
  <c r="H44" i="7"/>
  <c r="I50" i="7"/>
  <c r="I41" i="7"/>
  <c r="I29" i="7"/>
  <c r="I35" i="7"/>
  <c r="H8" i="7"/>
  <c r="H17" i="7"/>
  <c r="H5" i="7"/>
  <c r="I5" i="7"/>
  <c r="I17" i="7"/>
  <c r="H14" i="7"/>
  <c r="H11" i="7"/>
  <c r="I11" i="7"/>
  <c r="I8" i="7"/>
  <c r="I2" i="7"/>
  <c r="I14" i="7"/>
  <c r="D16" i="1"/>
</calcChain>
</file>

<file path=xl/sharedStrings.xml><?xml version="1.0" encoding="utf-8"?>
<sst xmlns="http://schemas.openxmlformats.org/spreadsheetml/2006/main" count="107" uniqueCount="64">
  <si>
    <t>D0</t>
  </si>
  <si>
    <t xml:space="preserve">D1 </t>
  </si>
  <si>
    <t>Cells</t>
  </si>
  <si>
    <t>DNA Dilution</t>
  </si>
  <si>
    <t xml:space="preserve">** All reagents must be at room temperature </t>
  </si>
  <si>
    <t>All groups were run in triplicate</t>
  </si>
  <si>
    <t>Protocol</t>
  </si>
  <si>
    <t>3. Incubate for 5 minutes at room temp</t>
  </si>
  <si>
    <t>NEXT DAY</t>
  </si>
  <si>
    <t>2. Add diluted Lipofectamine to diluted DNA construct and gently mix by pipetting</t>
  </si>
  <si>
    <t>ul of lipo/ 24 ul optimem</t>
  </si>
  <si>
    <t>vol plasmid (ul)</t>
  </si>
  <si>
    <t>vol optimem (ul)</t>
  </si>
  <si>
    <t>total vol (ul)</t>
  </si>
  <si>
    <t>vol lipofectamine (ul)</t>
  </si>
  <si>
    <t xml:space="preserve">Transfection Complex </t>
  </si>
  <si>
    <t>vol diluted lipo (ul)</t>
  </si>
  <si>
    <t>Vol diluted plasmid 250 ng/well (ul)</t>
  </si>
  <si>
    <t>Vol  per well (ul)</t>
  </si>
  <si>
    <t>1. Add 400 ul of cell suspension to the wells in 2% DMEM and incubate over night</t>
  </si>
  <si>
    <t>4. Pipette 50 ul of DNA-Lipofectamine complex per well in 24 well plate</t>
  </si>
  <si>
    <t>Lipofectamine Dilution</t>
  </si>
  <si>
    <t>DNA Construct stock: 100 ng/ul, dilute to 100 ng/well</t>
  </si>
  <si>
    <t>Media Preparation</t>
  </si>
  <si>
    <t>Vol 2% DMEM (ml)</t>
  </si>
  <si>
    <t>Vol WNT (ul)</t>
  </si>
  <si>
    <t>WNT (ng/ml)</t>
  </si>
  <si>
    <t>DMSO ul (1 ul/ml)</t>
  </si>
  <si>
    <t>Dilute 1 vial of lyophilized protein (10ug) in 0.25 ml of sterile 1X PBS w/ 0.1% BSA making 40 ug/ml stock</t>
  </si>
  <si>
    <t>Working stock (10ug/ml): dilute stock 1:4 by taking 9 ul of stock protein into 27 ul of PBS w/ 0.1% BSA</t>
  </si>
  <si>
    <t>Read Luminescence</t>
  </si>
  <si>
    <r>
      <t>20K: Resuspend 4x10^5 cells in 8 mls</t>
    </r>
    <r>
      <rPr>
        <b/>
        <sz val="11"/>
        <color theme="1"/>
        <rFont val="Calibri"/>
        <family val="2"/>
        <scheme val="minor"/>
      </rPr>
      <t xml:space="preserve"> 2% DMEM</t>
    </r>
  </si>
  <si>
    <t>5. incubate 24 hrs and change media to 500 ul of WNT containing 2% media</t>
  </si>
  <si>
    <t>6. Incubate 2 days and read luminescence</t>
  </si>
  <si>
    <t>D2</t>
  </si>
  <si>
    <t>Transfect with luciferase reporter constructs (TCF-LEF)</t>
  </si>
  <si>
    <t>D4</t>
  </si>
  <si>
    <t>corrected-sem</t>
  </si>
  <si>
    <t>Fold Increase</t>
  </si>
  <si>
    <t>Std.Err</t>
  </si>
  <si>
    <t>Std.Dev</t>
  </si>
  <si>
    <t>Mean</t>
  </si>
  <si>
    <t>Renilla</t>
  </si>
  <si>
    <t>Firefly</t>
  </si>
  <si>
    <t>FF/R</t>
  </si>
  <si>
    <t xml:space="preserve"> Lipofectamine was purchased from LifeTech. Catalog#11668019</t>
  </si>
  <si>
    <t>Note:</t>
  </si>
  <si>
    <t>TCF/LEF Kit was from Qiagen</t>
  </si>
  <si>
    <t>Wnt3a was from R&amp;D;</t>
  </si>
  <si>
    <r>
      <t xml:space="preserve">Plate 20,000 cells/well  in 2 - 24 well well plate in </t>
    </r>
    <r>
      <rPr>
        <b/>
        <sz val="11"/>
        <color theme="1"/>
        <rFont val="Calibri"/>
        <family val="2"/>
        <scheme val="minor"/>
      </rPr>
      <t xml:space="preserve">2% DMEM </t>
    </r>
  </si>
  <si>
    <t>5 uM</t>
  </si>
  <si>
    <t>2.5 uM</t>
  </si>
  <si>
    <t>F</t>
  </si>
  <si>
    <t>VA1</t>
  </si>
  <si>
    <t>C07</t>
  </si>
  <si>
    <t>F1</t>
  </si>
  <si>
    <t>Remove media and replace with 500 ul of media containing WNT Protein +/- compound</t>
  </si>
  <si>
    <t>Exp:- Purpose: 1. Dose compounds potentiate WNT3a in wnt reporter assay</t>
  </si>
  <si>
    <t>MC3T3 or MSCs</t>
  </si>
  <si>
    <t>2.0 uM</t>
  </si>
  <si>
    <t>1.0 uM</t>
  </si>
  <si>
    <t>wnt 10 ng/ml</t>
  </si>
  <si>
    <t>0.5 uM</t>
  </si>
  <si>
    <t>10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</si>
</sst>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/>
    <xf numFmtId="164" fontId="0" fillId="0" borderId="0" xfId="0" applyNumberFormat="1" applyFill="1"/>
    <xf numFmtId="0" fontId="1" fillId="3" borderId="0" xfId="0" applyFont="1" applyFill="1" applyAlignment="1">
      <alignment horizontal="center"/>
    </xf>
    <xf numFmtId="164" fontId="0" fillId="2" borderId="0" xfId="0" applyNumberFormat="1" applyFill="1"/>
    <xf numFmtId="0" fontId="2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737994114372065E-2"/>
          <c:y val="9.7927392739273922E-2"/>
          <c:w val="0.95479735942098154"/>
          <c:h val="0.87302970297029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'MC3T3 cells'!$I$2</c:f>
                <c:numCache>
                  <c:formatCode>General</c:formatCode>
                  <c:ptCount val="1"/>
                  <c:pt idx="0">
                    <c:v>0.28593585760846729</c:v>
                  </c:pt>
                </c:numCache>
              </c:numRef>
            </c:plus>
            <c:minus>
              <c:numRef>
                <c:f>'MC3T3 cells'!$I$2</c:f>
                <c:numCache>
                  <c:formatCode>General</c:formatCode>
                  <c:ptCount val="1"/>
                  <c:pt idx="0">
                    <c:v>0.28593585760846729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3-456D-BA69-A997E79FD1F0}"/>
            </c:ext>
          </c:extLst>
        </c:ser>
        <c:ser>
          <c:idx val="2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cells'!$H$5</c:f>
              <c:numCache>
                <c:formatCode>General</c:formatCode>
                <c:ptCount val="1"/>
                <c:pt idx="0">
                  <c:v>2.4406469315943067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3-456D-BA69-A997E79FD1F0}"/>
            </c:ext>
          </c:extLst>
        </c:ser>
        <c:ser>
          <c:idx val="3"/>
          <c:order val="2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cells'!$H$8</c:f>
              <c:numCache>
                <c:formatCode>General</c:formatCode>
                <c:ptCount val="1"/>
                <c:pt idx="0">
                  <c:v>3.2475790799710214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3-456D-BA69-A997E79FD1F0}"/>
            </c:ext>
          </c:extLst>
        </c:ser>
        <c:ser>
          <c:idx val="4"/>
          <c:order val="3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cells'!$H$11</c:f>
              <c:numCache>
                <c:formatCode>General</c:formatCode>
                <c:ptCount val="1"/>
                <c:pt idx="0">
                  <c:v>7.318065443092916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43-456D-BA69-A997E79FD1F0}"/>
            </c:ext>
          </c:extLst>
        </c:ser>
        <c:ser>
          <c:idx val="5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cells'!$H$14</c:f>
              <c:numCache>
                <c:formatCode>General</c:formatCode>
                <c:ptCount val="1"/>
                <c:pt idx="0">
                  <c:v>9.9092434467157133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43-456D-BA69-A997E79FD1F0}"/>
            </c:ext>
          </c:extLst>
        </c:ser>
        <c:ser>
          <c:idx val="6"/>
          <c:order val="5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cells'!$H$17</c:f>
              <c:numCache>
                <c:formatCode>General</c:formatCode>
                <c:ptCount val="1"/>
                <c:pt idx="0">
                  <c:v>11.112861869096038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43-456D-BA69-A997E79FD1F0}"/>
            </c:ext>
          </c:extLst>
        </c:ser>
        <c:ser>
          <c:idx val="7"/>
          <c:order val="6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43-456D-BA69-A997E79FD1F0}"/>
            </c:ext>
          </c:extLst>
        </c:ser>
        <c:ser>
          <c:idx val="8"/>
          <c:order val="7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cells'!$H$23</c:f>
              <c:numCache>
                <c:formatCode>General</c:formatCode>
                <c:ptCount val="1"/>
                <c:pt idx="0">
                  <c:v>2.4121741377510473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43-456D-BA69-A997E79FD1F0}"/>
            </c:ext>
          </c:extLst>
        </c:ser>
        <c:ser>
          <c:idx val="9"/>
          <c:order val="8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cells'!$H$26</c:f>
              <c:numCache>
                <c:formatCode>General</c:formatCode>
                <c:ptCount val="1"/>
                <c:pt idx="0">
                  <c:v>3.9187881345442488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43-456D-BA69-A997E79FD1F0}"/>
            </c:ext>
          </c:extLst>
        </c:ser>
        <c:ser>
          <c:idx val="10"/>
          <c:order val="9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cells'!$H$29</c:f>
              <c:numCache>
                <c:formatCode>General</c:formatCode>
                <c:ptCount val="1"/>
                <c:pt idx="0">
                  <c:v>10.397356364798521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43-456D-BA69-A997E79FD1F0}"/>
            </c:ext>
          </c:extLst>
        </c:ser>
        <c:ser>
          <c:idx val="11"/>
          <c:order val="1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cells'!$H$32</c:f>
              <c:numCache>
                <c:formatCode>General</c:formatCode>
                <c:ptCount val="1"/>
                <c:pt idx="0">
                  <c:v>13.738557191160128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43-456D-BA69-A997E79FD1F0}"/>
            </c:ext>
          </c:extLst>
        </c:ser>
        <c:ser>
          <c:idx val="12"/>
          <c:order val="1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cells'!$H$35</c:f>
              <c:numCache>
                <c:formatCode>General</c:formatCode>
                <c:ptCount val="1"/>
                <c:pt idx="0">
                  <c:v>16.718628611856019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43-456D-BA69-A997E79FD1F0}"/>
            </c:ext>
          </c:extLst>
        </c:ser>
        <c:ser>
          <c:idx val="13"/>
          <c:order val="1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43-456D-BA69-A997E79FD1F0}"/>
            </c:ext>
          </c:extLst>
        </c:ser>
        <c:ser>
          <c:idx val="15"/>
          <c:order val="13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cells'!$H$41</c:f>
              <c:numCache>
                <c:formatCode>General</c:formatCode>
                <c:ptCount val="1"/>
                <c:pt idx="0">
                  <c:v>1.9887937553717459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43-456D-BA69-A997E79FD1F0}"/>
            </c:ext>
          </c:extLst>
        </c:ser>
        <c:ser>
          <c:idx val="16"/>
          <c:order val="14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cells'!$H$44</c:f>
              <c:numCache>
                <c:formatCode>General</c:formatCode>
                <c:ptCount val="1"/>
                <c:pt idx="0">
                  <c:v>3.5499247237342852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43-456D-BA69-A997E79FD1F0}"/>
            </c:ext>
          </c:extLst>
        </c:ser>
        <c:ser>
          <c:idx val="17"/>
          <c:order val="15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cells'!$H$47</c:f>
              <c:numCache>
                <c:formatCode>General</c:formatCode>
                <c:ptCount val="1"/>
                <c:pt idx="0">
                  <c:v>11.060999316266942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43-456D-BA69-A997E79FD1F0}"/>
            </c:ext>
          </c:extLst>
        </c:ser>
        <c:ser>
          <c:idx val="18"/>
          <c:order val="16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cells'!$H$50</c:f>
              <c:numCache>
                <c:formatCode>General</c:formatCode>
                <c:ptCount val="1"/>
                <c:pt idx="0">
                  <c:v>14.606519548131043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943-456D-BA69-A997E79FD1F0}"/>
            </c:ext>
          </c:extLst>
        </c:ser>
        <c:ser>
          <c:idx val="19"/>
          <c:order val="17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'MC3T3 cells'!$H$53</c:f>
              <c:numCache>
                <c:formatCode>General</c:formatCode>
                <c:ptCount val="1"/>
                <c:pt idx="0">
                  <c:v>20.561143968178708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43-456D-BA69-A997E79FD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7"/>
        <c:axId val="403086008"/>
        <c:axId val="403092240"/>
        <c:extLst>
          <c:ext xmlns:c15="http://schemas.microsoft.com/office/drawing/2012/chart" uri="{02D57815-91ED-43cb-92C2-25804820EDAC}">
            <c15:filteredBarSeries>
              <c15:ser>
                <c:idx val="20"/>
                <c:order val="18"/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'MC3T3 cells'!$A$55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C943-456D-BA69-A997E79FD1F0}"/>
                  </c:ext>
                </c:extLst>
              </c15:ser>
            </c15:filteredBarSeries>
            <c15:filteredBarSeries>
              <c15:ser>
                <c:idx val="21"/>
                <c:order val="19"/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'MC3T3 cells'!$A$52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943-456D-BA69-A997E79FD1F0}"/>
                  </c:ext>
                </c:extLst>
              </c15:ser>
            </c15:filteredBarSeries>
            <c15:filteredBarSeries>
              <c15:ser>
                <c:idx val="22"/>
                <c:order val="20"/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'MC3T3 cells'!$A$49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C943-456D-BA69-A997E79FD1F0}"/>
                  </c:ext>
                </c:extLst>
              </c15:ser>
            </c15:filteredBarSeries>
            <c15:filteredBarSeries>
              <c15:ser>
                <c:idx val="23"/>
                <c:order val="21"/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'MC3T3 cells'!$A$46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C943-456D-BA69-A997E79FD1F0}"/>
                  </c:ext>
                </c:extLst>
              </c15:ser>
            </c15:filteredBarSeries>
            <c15:filteredBarSeries>
              <c15:ser>
                <c:idx val="24"/>
                <c:order val="22"/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'MC3T3 cells'!$A$43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943-456D-BA69-A997E79FD1F0}"/>
                  </c:ext>
                </c:extLst>
              </c15:ser>
            </c15:filteredBarSeries>
            <c15:filteredBarSeries>
              <c15:ser>
                <c:idx val="25"/>
                <c:order val="23"/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'MC3T3 cells'!$A$40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943-456D-BA69-A997E79FD1F0}"/>
                  </c:ext>
                </c:extLst>
              </c15:ser>
            </c15:filteredBarSeries>
          </c:ext>
        </c:extLst>
      </c:barChart>
      <c:catAx>
        <c:axId val="403086008"/>
        <c:scaling>
          <c:orientation val="minMax"/>
        </c:scaling>
        <c:delete val="1"/>
        <c:axPos val="b"/>
        <c:majorTickMark val="none"/>
        <c:minorTickMark val="none"/>
        <c:tickLblPos val="nextTo"/>
        <c:crossAx val="403092240"/>
        <c:crosses val="autoZero"/>
        <c:auto val="1"/>
        <c:lblAlgn val="ctr"/>
        <c:lblOffset val="100"/>
        <c:noMultiLvlLbl val="0"/>
      </c:catAx>
      <c:valAx>
        <c:axId val="40309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086008"/>
        <c:crosses val="autoZero"/>
        <c:crossBetween val="between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307975</xdr:colOff>
      <xdr:row>0</xdr:row>
      <xdr:rowOff>0</xdr:rowOff>
    </xdr:from>
    <xdr:to>
      <xdr:col>33</xdr:col>
      <xdr:colOff>260350</xdr:colOff>
      <xdr:row>36</xdr:row>
      <xdr:rowOff>95250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workbookViewId="0">
      <selection activeCell="F7" sqref="F7"/>
    </sheetView>
  </sheetViews>
  <sheetFormatPr defaultRowHeight="15" x14ac:dyDescent="0.25"/>
  <cols>
    <col min="1" max="1" width="21" customWidth="1"/>
    <col min="2" max="2" width="17" customWidth="1"/>
    <col min="3" max="3" width="20.85546875" customWidth="1"/>
    <col min="4" max="4" width="16.5703125" customWidth="1"/>
    <col min="5" max="5" width="17.28515625" bestFit="1" customWidth="1"/>
    <col min="6" max="6" width="13.7109375" customWidth="1"/>
    <col min="7" max="7" width="9.140625" customWidth="1"/>
  </cols>
  <sheetData>
    <row r="1" spans="1:8" ht="16.5" customHeight="1" x14ac:dyDescent="0.25">
      <c r="A1" s="27" t="s">
        <v>57</v>
      </c>
      <c r="B1" s="27"/>
      <c r="C1" s="27"/>
      <c r="D1" s="27"/>
      <c r="E1" s="27"/>
      <c r="F1" s="3"/>
      <c r="G1" s="3"/>
    </row>
    <row r="3" spans="1:8" x14ac:dyDescent="0.25">
      <c r="A3" t="s">
        <v>0</v>
      </c>
      <c r="B3" t="s">
        <v>49</v>
      </c>
    </row>
    <row r="4" spans="1:8" x14ac:dyDescent="0.25">
      <c r="A4" t="s">
        <v>1</v>
      </c>
      <c r="B4" t="s">
        <v>35</v>
      </c>
    </row>
    <row r="5" spans="1:8" x14ac:dyDescent="0.25">
      <c r="A5" t="s">
        <v>34</v>
      </c>
      <c r="B5" t="s">
        <v>56</v>
      </c>
    </row>
    <row r="6" spans="1:8" x14ac:dyDescent="0.25">
      <c r="A6" t="s">
        <v>36</v>
      </c>
      <c r="B6" t="s">
        <v>30</v>
      </c>
    </row>
    <row r="8" spans="1:8" x14ac:dyDescent="0.25">
      <c r="A8" s="1" t="s">
        <v>2</v>
      </c>
      <c r="B8" t="s">
        <v>58</v>
      </c>
    </row>
    <row r="9" spans="1:8" x14ac:dyDescent="0.25">
      <c r="B9" t="s">
        <v>31</v>
      </c>
    </row>
    <row r="10" spans="1:8" x14ac:dyDescent="0.25">
      <c r="A10" s="1" t="s">
        <v>21</v>
      </c>
      <c r="E10" s="8"/>
      <c r="F10" s="8"/>
      <c r="G10" s="8"/>
      <c r="H10" s="8"/>
    </row>
    <row r="11" spans="1:8" ht="30" x14ac:dyDescent="0.25">
      <c r="A11" s="1"/>
      <c r="B11" s="9" t="s">
        <v>10</v>
      </c>
      <c r="C11" s="9" t="s">
        <v>14</v>
      </c>
      <c r="D11" s="9" t="s">
        <v>12</v>
      </c>
      <c r="E11" s="9" t="s">
        <v>13</v>
      </c>
    </row>
    <row r="12" spans="1:8" x14ac:dyDescent="0.25">
      <c r="B12" s="11">
        <v>0.5</v>
      </c>
      <c r="C12" s="10">
        <f>B12*19</f>
        <v>9.5</v>
      </c>
      <c r="D12" s="10">
        <f>19*24.5</f>
        <v>465.5</v>
      </c>
      <c r="E12" s="10">
        <f>D12+C12</f>
        <v>475</v>
      </c>
    </row>
    <row r="13" spans="1:8" x14ac:dyDescent="0.25">
      <c r="A13" s="1" t="s">
        <v>3</v>
      </c>
      <c r="B13" s="7"/>
      <c r="C13" s="7"/>
      <c r="D13" s="7"/>
      <c r="E13" s="7"/>
    </row>
    <row r="14" spans="1:8" x14ac:dyDescent="0.25">
      <c r="B14" t="s">
        <v>22</v>
      </c>
    </row>
    <row r="15" spans="1:8" x14ac:dyDescent="0.25">
      <c r="B15" s="12" t="s">
        <v>11</v>
      </c>
      <c r="C15" s="12" t="s">
        <v>12</v>
      </c>
      <c r="D15" s="12" t="s">
        <v>13</v>
      </c>
    </row>
    <row r="16" spans="1:8" x14ac:dyDescent="0.25">
      <c r="B16" s="6">
        <f>1*18</f>
        <v>18</v>
      </c>
      <c r="C16" s="6">
        <f>18*24</f>
        <v>432</v>
      </c>
      <c r="D16" s="6">
        <f>SUM(B16:C16)</f>
        <v>450</v>
      </c>
    </row>
    <row r="17" spans="1:5" x14ac:dyDescent="0.25">
      <c r="A17" s="1" t="s">
        <v>15</v>
      </c>
      <c r="B17" s="13"/>
      <c r="C17" s="13"/>
      <c r="D17" s="13"/>
    </row>
    <row r="18" spans="1:5" ht="30" x14ac:dyDescent="0.25">
      <c r="B18" s="12" t="s">
        <v>16</v>
      </c>
      <c r="C18" s="12" t="s">
        <v>17</v>
      </c>
      <c r="D18" s="12" t="s">
        <v>13</v>
      </c>
      <c r="E18" s="14" t="s">
        <v>18</v>
      </c>
    </row>
    <row r="19" spans="1:5" x14ac:dyDescent="0.25">
      <c r="B19" s="6">
        <v>450</v>
      </c>
      <c r="C19" s="6">
        <v>450</v>
      </c>
      <c r="D19" s="6">
        <f>SUM(B19:C19)</f>
        <v>900</v>
      </c>
      <c r="E19" s="15">
        <f>D19/18</f>
        <v>50</v>
      </c>
    </row>
    <row r="20" spans="1:5" x14ac:dyDescent="0.25">
      <c r="B20" s="13"/>
      <c r="C20" s="13"/>
      <c r="D20" s="13"/>
    </row>
    <row r="21" spans="1:5" x14ac:dyDescent="0.25">
      <c r="A21" s="1" t="s">
        <v>6</v>
      </c>
    </row>
    <row r="22" spans="1:5" x14ac:dyDescent="0.25">
      <c r="A22" t="s">
        <v>19</v>
      </c>
    </row>
    <row r="23" spans="1:5" x14ac:dyDescent="0.25">
      <c r="A23" s="1" t="s">
        <v>8</v>
      </c>
      <c r="B23" s="1"/>
      <c r="C23" s="1"/>
    </row>
    <row r="24" spans="1:5" x14ac:dyDescent="0.25">
      <c r="A24" t="s">
        <v>9</v>
      </c>
      <c r="D24" s="1"/>
      <c r="E24" s="1"/>
    </row>
    <row r="25" spans="1:5" x14ac:dyDescent="0.25">
      <c r="A25" t="s">
        <v>7</v>
      </c>
    </row>
    <row r="26" spans="1:5" x14ac:dyDescent="0.25">
      <c r="A26" t="s">
        <v>20</v>
      </c>
    </row>
    <row r="27" spans="1:5" s="1" customFormat="1" x14ac:dyDescent="0.25">
      <c r="A27" t="s">
        <v>32</v>
      </c>
      <c r="B27"/>
      <c r="C27"/>
      <c r="D27"/>
      <c r="E27"/>
    </row>
    <row r="28" spans="1:5" x14ac:dyDescent="0.25">
      <c r="A28" t="s">
        <v>33</v>
      </c>
    </row>
    <row r="29" spans="1:5" ht="9" customHeight="1" x14ac:dyDescent="0.25"/>
    <row r="30" spans="1:5" x14ac:dyDescent="0.25">
      <c r="A30" t="s">
        <v>4</v>
      </c>
    </row>
    <row r="31" spans="1:5" x14ac:dyDescent="0.25">
      <c r="A31" t="s">
        <v>5</v>
      </c>
    </row>
    <row r="32" spans="1:5" ht="8.25" customHeight="1" x14ac:dyDescent="0.25"/>
    <row r="33" spans="1:5" x14ac:dyDescent="0.25">
      <c r="A33" s="1" t="s">
        <v>23</v>
      </c>
    </row>
    <row r="34" spans="1:5" ht="9.75" customHeight="1" x14ac:dyDescent="0.25"/>
    <row r="35" spans="1:5" x14ac:dyDescent="0.25">
      <c r="A35" t="s">
        <v>28</v>
      </c>
    </row>
    <row r="36" spans="1:5" x14ac:dyDescent="0.25">
      <c r="A36" s="4" t="s">
        <v>29</v>
      </c>
      <c r="B36" s="4"/>
      <c r="C36" s="4"/>
      <c r="D36" s="4"/>
      <c r="E36" s="4"/>
    </row>
    <row r="37" spans="1:5" ht="9" customHeight="1" x14ac:dyDescent="0.25">
      <c r="A37" s="4"/>
      <c r="B37" s="4"/>
      <c r="C37" s="4"/>
      <c r="D37" s="4"/>
      <c r="E37" s="4"/>
    </row>
    <row r="38" spans="1:5" x14ac:dyDescent="0.25">
      <c r="A38" s="18" t="s">
        <v>26</v>
      </c>
      <c r="B38" s="18" t="s">
        <v>24</v>
      </c>
      <c r="C38" s="18" t="s">
        <v>25</v>
      </c>
      <c r="D38" s="18" t="s">
        <v>27</v>
      </c>
    </row>
    <row r="39" spans="1:5" s="4" customFormat="1" x14ac:dyDescent="0.25">
      <c r="A39" s="16">
        <v>0</v>
      </c>
      <c r="B39" s="16">
        <v>2</v>
      </c>
      <c r="C39" s="16">
        <v>0</v>
      </c>
      <c r="D39" s="16">
        <v>2</v>
      </c>
    </row>
    <row r="40" spans="1:5" s="4" customFormat="1" x14ac:dyDescent="0.25">
      <c r="A40" s="17">
        <v>5</v>
      </c>
      <c r="B40" s="16">
        <v>2</v>
      </c>
      <c r="C40" s="17">
        <f>((0.005*2)/10)*1000</f>
        <v>1</v>
      </c>
      <c r="D40" s="16">
        <v>2</v>
      </c>
    </row>
    <row r="41" spans="1:5" s="4" customFormat="1" x14ac:dyDescent="0.25">
      <c r="A41" s="17">
        <v>10</v>
      </c>
      <c r="B41" s="16">
        <v>2</v>
      </c>
      <c r="C41" s="17">
        <f>((0.01*2)/10)*1000</f>
        <v>2</v>
      </c>
      <c r="D41" s="16">
        <v>2</v>
      </c>
    </row>
    <row r="42" spans="1:5" s="5" customFormat="1" x14ac:dyDescent="0.25">
      <c r="A42" s="17">
        <v>20</v>
      </c>
      <c r="B42" s="16">
        <v>2</v>
      </c>
      <c r="C42" s="17">
        <f>((0.02*2)/10)*1000</f>
        <v>4</v>
      </c>
      <c r="D42" s="16">
        <v>2</v>
      </c>
    </row>
    <row r="43" spans="1:5" s="4" customFormat="1" x14ac:dyDescent="0.25">
      <c r="A43" s="17">
        <v>40</v>
      </c>
      <c r="B43" s="16">
        <v>2</v>
      </c>
      <c r="C43" s="17">
        <f>((0.04*2)/10)*1000</f>
        <v>8</v>
      </c>
      <c r="D43" s="16">
        <v>2</v>
      </c>
    </row>
    <row r="44" spans="1:5" s="4" customFormat="1" x14ac:dyDescent="0.25">
      <c r="A44" s="17">
        <v>80</v>
      </c>
      <c r="B44" s="16">
        <v>2</v>
      </c>
      <c r="C44" s="17">
        <f>((0.08*2)/10)*1000</f>
        <v>16</v>
      </c>
      <c r="D44" s="16">
        <v>2</v>
      </c>
    </row>
    <row r="45" spans="1:5" s="4" customFormat="1" x14ac:dyDescent="0.25">
      <c r="A45"/>
      <c r="B45"/>
      <c r="C45"/>
      <c r="D45"/>
      <c r="E45"/>
    </row>
    <row r="46" spans="1:5" s="4" customFormat="1" x14ac:dyDescent="0.25">
      <c r="A46"/>
      <c r="B46"/>
      <c r="C46"/>
      <c r="D46"/>
      <c r="E46"/>
    </row>
    <row r="47" spans="1:5" x14ac:dyDescent="0.25">
      <c r="A47" t="s">
        <v>46</v>
      </c>
    </row>
    <row r="48" spans="1:5" x14ac:dyDescent="0.25">
      <c r="A48" s="20" t="s">
        <v>45</v>
      </c>
      <c r="B48" s="20"/>
      <c r="C48" s="20"/>
    </row>
    <row r="49" spans="1:3" x14ac:dyDescent="0.25">
      <c r="A49" s="20" t="s">
        <v>48</v>
      </c>
      <c r="B49" s="20"/>
      <c r="C49" s="20"/>
    </row>
    <row r="50" spans="1:3" x14ac:dyDescent="0.25">
      <c r="A50" s="20" t="s">
        <v>47</v>
      </c>
      <c r="B50" s="20"/>
      <c r="C50" s="20"/>
    </row>
  </sheetData>
  <mergeCells count="1">
    <mergeCell ref="A1:E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topLeftCell="A18" zoomScaleNormal="100" workbookViewId="0">
      <selection activeCell="A55" sqref="A55"/>
    </sheetView>
  </sheetViews>
  <sheetFormatPr defaultRowHeight="15" x14ac:dyDescent="0.25"/>
  <cols>
    <col min="1" max="1" width="17" customWidth="1"/>
    <col min="2" max="2" width="12.28515625" customWidth="1"/>
    <col min="4" max="4" width="11.5703125" customWidth="1"/>
    <col min="5" max="5" width="12.28515625" customWidth="1"/>
    <col min="6" max="6" width="13.28515625" customWidth="1"/>
    <col min="8" max="8" width="12.28515625" customWidth="1"/>
    <col min="9" max="9" width="12.85546875" customWidth="1"/>
  </cols>
  <sheetData>
    <row r="1" spans="1:13" x14ac:dyDescent="0.25">
      <c r="A1" s="22" t="s">
        <v>52</v>
      </c>
      <c r="B1" s="22" t="s">
        <v>43</v>
      </c>
      <c r="C1" s="22" t="s">
        <v>42</v>
      </c>
      <c r="D1" s="22" t="s">
        <v>44</v>
      </c>
      <c r="E1" s="22" t="s">
        <v>41</v>
      </c>
      <c r="F1" s="22" t="s">
        <v>40</v>
      </c>
      <c r="G1" s="22" t="s">
        <v>39</v>
      </c>
      <c r="H1" s="22" t="s">
        <v>38</v>
      </c>
      <c r="I1" s="22" t="s">
        <v>37</v>
      </c>
      <c r="J1" s="22" t="s">
        <v>55</v>
      </c>
      <c r="L1" s="22" t="s">
        <v>53</v>
      </c>
    </row>
    <row r="2" spans="1:13" x14ac:dyDescent="0.25">
      <c r="A2" t="s">
        <v>61</v>
      </c>
      <c r="B2" s="23">
        <v>660</v>
      </c>
      <c r="C2" s="23">
        <v>78172</v>
      </c>
      <c r="D2">
        <f t="shared" ref="D2:D19" si="0">B2/C2</f>
        <v>8.442920738883487E-3</v>
      </c>
      <c r="E2">
        <f>AVERAGE(D2:D4)</f>
        <v>5.6874726281770953E-3</v>
      </c>
      <c r="F2">
        <f>STDEV(D2:D4)</f>
        <v>2.8167517196192255E-3</v>
      </c>
      <c r="G2">
        <f>F2/SQRT(3)</f>
        <v>1.6262523635625012E-3</v>
      </c>
      <c r="H2" s="25">
        <f>E2/E2</f>
        <v>1</v>
      </c>
      <c r="I2" s="4">
        <f>G2/E2</f>
        <v>0.28593585760846729</v>
      </c>
      <c r="J2">
        <v>1</v>
      </c>
      <c r="K2">
        <v>0.28593585760846729</v>
      </c>
      <c r="L2">
        <v>1</v>
      </c>
      <c r="M2">
        <v>0.26483512007068549</v>
      </c>
    </row>
    <row r="3" spans="1:13" x14ac:dyDescent="0.25">
      <c r="B3" s="23">
        <v>420</v>
      </c>
      <c r="C3" s="23">
        <v>72335</v>
      </c>
      <c r="D3">
        <f t="shared" si="0"/>
        <v>5.8063178267781851E-3</v>
      </c>
      <c r="H3" s="25"/>
      <c r="I3" s="4"/>
      <c r="J3">
        <v>2.4406469315943067</v>
      </c>
      <c r="K3">
        <v>0.30230181967978559</v>
      </c>
      <c r="L3">
        <v>2.4121741377510473</v>
      </c>
      <c r="M3">
        <v>0.39137866167143032</v>
      </c>
    </row>
    <row r="4" spans="1:13" x14ac:dyDescent="0.25">
      <c r="B4" s="23">
        <v>330</v>
      </c>
      <c r="C4" s="23">
        <v>117305</v>
      </c>
      <c r="D4">
        <f t="shared" si="0"/>
        <v>2.8131793188696133E-3</v>
      </c>
      <c r="H4" s="25"/>
      <c r="I4" s="4"/>
      <c r="J4">
        <v>3.2475790799710214</v>
      </c>
      <c r="K4">
        <v>0.11704118095662749</v>
      </c>
      <c r="L4">
        <v>3.9187881345442488</v>
      </c>
      <c r="M4">
        <v>6.1558917499983885E-2</v>
      </c>
    </row>
    <row r="5" spans="1:13" x14ac:dyDescent="0.25">
      <c r="A5" t="s">
        <v>62</v>
      </c>
      <c r="B5" s="23">
        <v>638</v>
      </c>
      <c r="C5" s="23">
        <v>34642</v>
      </c>
      <c r="D5">
        <f t="shared" si="0"/>
        <v>1.8416950522487156E-2</v>
      </c>
      <c r="E5">
        <f>AVERAGE(D5:D7)</f>
        <v>1.3881112618487035E-2</v>
      </c>
      <c r="F5">
        <f>STDEV(D5:D7)</f>
        <v>7.2681798687625268E-3</v>
      </c>
      <c r="G5">
        <f>F5/SQRT(3)</f>
        <v>4.196285603748664E-3</v>
      </c>
      <c r="H5" s="25">
        <f>E5/E2</f>
        <v>2.4406469315943067</v>
      </c>
      <c r="I5" s="4">
        <f>G5/E5</f>
        <v>0.30230181967978559</v>
      </c>
      <c r="J5">
        <v>7.318065443092916</v>
      </c>
      <c r="K5">
        <v>0.35795218505157189</v>
      </c>
      <c r="L5">
        <v>10.397356364798521</v>
      </c>
      <c r="M5">
        <v>0.40098685428603037</v>
      </c>
    </row>
    <row r="6" spans="1:13" x14ac:dyDescent="0.25">
      <c r="B6" s="23">
        <v>1488</v>
      </c>
      <c r="C6" s="23">
        <v>83933</v>
      </c>
      <c r="D6">
        <f t="shared" si="0"/>
        <v>1.7728426244742832E-2</v>
      </c>
      <c r="H6" s="25"/>
      <c r="I6" s="4"/>
      <c r="J6">
        <v>9.9092434467157133</v>
      </c>
      <c r="K6">
        <v>0.4762941990919965</v>
      </c>
      <c r="L6">
        <v>13.738557191160128</v>
      </c>
      <c r="M6">
        <v>0.26805031478034319</v>
      </c>
    </row>
    <row r="7" spans="1:13" x14ac:dyDescent="0.25">
      <c r="B7" s="23">
        <v>542</v>
      </c>
      <c r="C7" s="23">
        <v>98582</v>
      </c>
      <c r="D7">
        <f t="shared" si="0"/>
        <v>5.4979610882311169E-3</v>
      </c>
      <c r="H7" s="25"/>
      <c r="I7" s="4"/>
      <c r="J7">
        <v>11.112861869096038</v>
      </c>
      <c r="K7">
        <v>0.13741983154591822</v>
      </c>
      <c r="L7">
        <v>16.718628611856019</v>
      </c>
      <c r="M7">
        <v>0.13128831520022743</v>
      </c>
    </row>
    <row r="8" spans="1:13" x14ac:dyDescent="0.25">
      <c r="A8" t="s">
        <v>60</v>
      </c>
      <c r="B8" s="23">
        <v>1278</v>
      </c>
      <c r="C8" s="23">
        <v>76375</v>
      </c>
      <c r="D8">
        <f t="shared" si="0"/>
        <v>1.6733224222585923E-2</v>
      </c>
      <c r="E8">
        <f>AVERAGE(D8:D10)</f>
        <v>1.8470517125175737E-2</v>
      </c>
      <c r="F8">
        <f>STDEV(D8:D10)</f>
        <v>3.7443667260162856E-3</v>
      </c>
      <c r="G8">
        <f>F8/SQRT(3)</f>
        <v>2.1618111372101803E-3</v>
      </c>
      <c r="H8" s="25">
        <f>E8/E2</f>
        <v>3.2475790799710214</v>
      </c>
      <c r="I8" s="4">
        <f>G8/E8</f>
        <v>0.11704118095662749</v>
      </c>
    </row>
    <row r="9" spans="1:13" x14ac:dyDescent="0.25">
      <c r="B9" s="23">
        <v>992</v>
      </c>
      <c r="C9" s="23">
        <v>43570</v>
      </c>
      <c r="D9">
        <f t="shared" si="0"/>
        <v>2.2767959605232958E-2</v>
      </c>
      <c r="H9" s="25"/>
      <c r="I9" s="4"/>
    </row>
    <row r="10" spans="1:13" x14ac:dyDescent="0.25">
      <c r="B10" s="23">
        <v>1048</v>
      </c>
      <c r="C10" s="23">
        <v>65869</v>
      </c>
      <c r="D10">
        <f t="shared" si="0"/>
        <v>1.5910367547708332E-2</v>
      </c>
      <c r="H10" s="25"/>
      <c r="I10" s="4"/>
    </row>
    <row r="11" spans="1:13" x14ac:dyDescent="0.25">
      <c r="A11" t="s">
        <v>59</v>
      </c>
      <c r="B11" s="23">
        <v>1616</v>
      </c>
      <c r="C11" s="23">
        <v>29695</v>
      </c>
      <c r="D11">
        <f t="shared" si="0"/>
        <v>5.4419936016164336E-2</v>
      </c>
      <c r="E11">
        <f>AVERAGE(D11:D13)</f>
        <v>4.1621296898799648E-2</v>
      </c>
      <c r="F11">
        <f>STDEV(D11:D13)</f>
        <v>2.5804844934977041E-2</v>
      </c>
      <c r="G11">
        <f>F11/SQRT(3)</f>
        <v>1.4898434169605547E-2</v>
      </c>
      <c r="H11" s="25">
        <f>E11/E2</f>
        <v>7.318065443092916</v>
      </c>
      <c r="I11" s="4">
        <f>G11/E11</f>
        <v>0.35795218505157189</v>
      </c>
    </row>
    <row r="12" spans="1:13" x14ac:dyDescent="0.25">
      <c r="B12" s="23">
        <v>3484.0000000000005</v>
      </c>
      <c r="C12" s="23">
        <v>59530</v>
      </c>
      <c r="D12">
        <f t="shared" si="0"/>
        <v>5.8525113388207636E-2</v>
      </c>
      <c r="H12" s="25"/>
      <c r="I12" s="4"/>
    </row>
    <row r="13" spans="1:13" x14ac:dyDescent="0.25">
      <c r="B13" s="23">
        <v>776</v>
      </c>
      <c r="C13" s="23">
        <v>65107</v>
      </c>
      <c r="D13">
        <f t="shared" si="0"/>
        <v>1.1918841292026972E-2</v>
      </c>
      <c r="H13" s="25"/>
      <c r="I13" s="4"/>
    </row>
    <row r="14" spans="1:13" x14ac:dyDescent="0.25">
      <c r="A14" t="s">
        <v>50</v>
      </c>
      <c r="B14" s="23">
        <v>1442</v>
      </c>
      <c r="C14" s="23">
        <v>71322</v>
      </c>
      <c r="D14">
        <f t="shared" si="0"/>
        <v>2.0218165502930371E-2</v>
      </c>
      <c r="E14">
        <f>AVERAGE(D14:D16)</f>
        <v>5.6358550869138879E-2</v>
      </c>
      <c r="F14">
        <f>STDEV(D14:D16)</f>
        <v>4.64938743094023E-2</v>
      </c>
      <c r="G14">
        <f>F14/SQRT(3)</f>
        <v>2.6843250848202046E-2</v>
      </c>
      <c r="H14" s="25">
        <f>E14/E2</f>
        <v>9.9092434467157133</v>
      </c>
      <c r="I14" s="4">
        <f>G14/E14</f>
        <v>0.4762941990919965</v>
      </c>
    </row>
    <row r="15" spans="1:13" x14ac:dyDescent="0.25">
      <c r="B15" s="23">
        <v>2778</v>
      </c>
      <c r="C15" s="23">
        <v>69368</v>
      </c>
      <c r="D15">
        <f t="shared" si="0"/>
        <v>4.0047284050282551E-2</v>
      </c>
      <c r="H15" s="25"/>
      <c r="I15" s="4"/>
    </row>
    <row r="16" spans="1:13" x14ac:dyDescent="0.25">
      <c r="B16" s="23">
        <v>9726</v>
      </c>
      <c r="C16" s="23">
        <v>89385</v>
      </c>
      <c r="D16">
        <f t="shared" si="0"/>
        <v>0.10881020305420372</v>
      </c>
      <c r="H16" s="25"/>
      <c r="I16" s="4"/>
    </row>
    <row r="17" spans="1:9" x14ac:dyDescent="0.25">
      <c r="A17" t="s">
        <v>63</v>
      </c>
      <c r="B17" s="23">
        <v>1804</v>
      </c>
      <c r="C17" s="23">
        <v>36303</v>
      </c>
      <c r="D17">
        <f t="shared" si="0"/>
        <v>4.9692862848800375E-2</v>
      </c>
      <c r="E17">
        <f>AVERAGE(D17:D19)</f>
        <v>6.3204097701196671E-2</v>
      </c>
      <c r="F17">
        <f>STDEV(D17:D19)</f>
        <v>1.5043721156138451E-2</v>
      </c>
      <c r="G17">
        <f>F17/SQRT(3)</f>
        <v>8.6854964591102039E-3</v>
      </c>
      <c r="H17" s="25">
        <f>E17/E2</f>
        <v>11.112861869096038</v>
      </c>
      <c r="I17" s="4">
        <f>G17/E17</f>
        <v>0.13741983154591822</v>
      </c>
    </row>
    <row r="18" spans="1:9" x14ac:dyDescent="0.25">
      <c r="B18" s="23">
        <v>2784</v>
      </c>
      <c r="C18" s="23">
        <v>46013</v>
      </c>
      <c r="D18">
        <f t="shared" si="0"/>
        <v>6.0504639993045443E-2</v>
      </c>
      <c r="H18" s="4"/>
      <c r="I18" s="4"/>
    </row>
    <row r="19" spans="1:9" x14ac:dyDescent="0.25">
      <c r="B19" s="23">
        <v>3474</v>
      </c>
      <c r="C19" s="23">
        <v>43745</v>
      </c>
      <c r="D19">
        <f t="shared" si="0"/>
        <v>7.9414790261744195E-2</v>
      </c>
      <c r="H19" s="4"/>
      <c r="I19" s="4"/>
    </row>
    <row r="20" spans="1:9" x14ac:dyDescent="0.25">
      <c r="A20" t="s">
        <v>53</v>
      </c>
      <c r="B20" s="21">
        <v>360</v>
      </c>
      <c r="C20" s="21">
        <v>78172</v>
      </c>
      <c r="D20">
        <f t="shared" ref="D20:D37" si="1">B20/C20</f>
        <v>4.6052294939364479E-3</v>
      </c>
      <c r="E20">
        <f>AVERAGE(D20:D22)</f>
        <v>5.5538313036997871E-3</v>
      </c>
      <c r="F20">
        <f>STDEV(D20:D22)</f>
        <v>2.5475862031417479E-3</v>
      </c>
      <c r="G20">
        <f>F20/SQRT(3)</f>
        <v>1.4708495801676648E-3</v>
      </c>
      <c r="H20" s="4">
        <f>E20/E20</f>
        <v>1</v>
      </c>
      <c r="I20" s="4">
        <f>G20/E20</f>
        <v>0.26483512007068549</v>
      </c>
    </row>
    <row r="21" spans="1:9" x14ac:dyDescent="0.25">
      <c r="A21" t="s">
        <v>61</v>
      </c>
      <c r="B21" s="21">
        <v>440</v>
      </c>
      <c r="C21" s="21">
        <v>52135</v>
      </c>
      <c r="D21">
        <f t="shared" si="1"/>
        <v>8.4396278891339799E-3</v>
      </c>
      <c r="H21" s="4"/>
      <c r="I21" s="4"/>
    </row>
    <row r="22" spans="1:9" x14ac:dyDescent="0.25">
      <c r="B22" s="21">
        <v>370</v>
      </c>
      <c r="C22" s="21">
        <v>102305</v>
      </c>
      <c r="D22">
        <f t="shared" si="1"/>
        <v>3.616636528028933E-3</v>
      </c>
      <c r="H22" s="4"/>
      <c r="I22" s="4"/>
    </row>
    <row r="23" spans="1:9" x14ac:dyDescent="0.25">
      <c r="B23" s="21">
        <v>438</v>
      </c>
      <c r="C23" s="21">
        <v>34642</v>
      </c>
      <c r="D23">
        <f t="shared" si="1"/>
        <v>1.2643611800704347E-2</v>
      </c>
      <c r="E23">
        <f>AVERAGE(D23:D25)</f>
        <v>1.3396808236216808E-2</v>
      </c>
      <c r="F23">
        <f>STDEV(D23:D25)</f>
        <v>9.0815318844810946E-3</v>
      </c>
      <c r="G23">
        <f>F23/SQRT(3)</f>
        <v>5.2432248781593294E-3</v>
      </c>
      <c r="H23">
        <f>E23/E20</f>
        <v>2.4121741377510473</v>
      </c>
      <c r="I23">
        <f>G23/E23</f>
        <v>0.39137866167143032</v>
      </c>
    </row>
    <row r="24" spans="1:9" x14ac:dyDescent="0.25">
      <c r="A24" t="s">
        <v>62</v>
      </c>
      <c r="B24" s="21">
        <v>1688</v>
      </c>
      <c r="C24" s="21">
        <v>73933</v>
      </c>
      <c r="D24">
        <f t="shared" si="1"/>
        <v>2.2831482558532727E-2</v>
      </c>
    </row>
    <row r="25" spans="1:9" x14ac:dyDescent="0.25">
      <c r="B25" s="20">
        <v>512</v>
      </c>
      <c r="C25" s="20">
        <v>108582</v>
      </c>
      <c r="D25" s="2">
        <f t="shared" si="1"/>
        <v>4.7153303494133466E-3</v>
      </c>
      <c r="E25" s="2"/>
      <c r="F25" s="2"/>
    </row>
    <row r="26" spans="1:9" x14ac:dyDescent="0.25">
      <c r="B26" s="28">
        <v>1378</v>
      </c>
      <c r="C26" s="28">
        <v>56375</v>
      </c>
      <c r="D26" s="19">
        <f t="shared" si="1"/>
        <v>2.4443458980044346E-2</v>
      </c>
      <c r="E26" s="19">
        <f>AVERAGE(D26:D28)</f>
        <v>2.1764288214199141E-2</v>
      </c>
      <c r="F26" s="4">
        <f>STDEV(D26:D28)</f>
        <v>2.3205774624549713E-3</v>
      </c>
      <c r="G26">
        <f>F26/SQRT(3)</f>
        <v>1.3397860226237565E-3</v>
      </c>
      <c r="H26">
        <f>E26/E20</f>
        <v>3.9187881345442488</v>
      </c>
      <c r="I26">
        <f>G26/E26</f>
        <v>6.1558917499983885E-2</v>
      </c>
    </row>
    <row r="27" spans="1:9" x14ac:dyDescent="0.25">
      <c r="A27" t="s">
        <v>60</v>
      </c>
      <c r="B27" s="19">
        <v>1092</v>
      </c>
      <c r="C27" s="19">
        <v>53570</v>
      </c>
      <c r="D27" s="19">
        <f t="shared" si="1"/>
        <v>2.0384543587829009E-2</v>
      </c>
      <c r="E27" s="19"/>
      <c r="F27" s="4"/>
    </row>
    <row r="28" spans="1:9" ht="16.899999999999999" customHeight="1" x14ac:dyDescent="0.25">
      <c r="B28" s="28">
        <v>1348</v>
      </c>
      <c r="C28" s="28">
        <v>65869</v>
      </c>
      <c r="D28" s="19">
        <f t="shared" si="1"/>
        <v>2.0464862074724074E-2</v>
      </c>
      <c r="E28" s="19"/>
      <c r="F28" s="4"/>
    </row>
    <row r="29" spans="1:9" x14ac:dyDescent="0.25">
      <c r="B29" s="19">
        <v>1616</v>
      </c>
      <c r="C29" s="19">
        <v>18695</v>
      </c>
      <c r="D29" s="19">
        <f t="shared" si="1"/>
        <v>8.6440224658999726E-2</v>
      </c>
      <c r="E29" s="19">
        <f>AVERAGE(D29:D31)</f>
        <v>5.7745163254540245E-2</v>
      </c>
      <c r="F29" s="4">
        <f>STDEV(D29:D31)</f>
        <v>4.0105725413745817E-2</v>
      </c>
      <c r="G29">
        <f>F29/SQRT(3)</f>
        <v>2.3155051363671363E-2</v>
      </c>
      <c r="H29">
        <f>E29/E20</f>
        <v>10.397356364798521</v>
      </c>
      <c r="I29">
        <f>G29/E29</f>
        <v>0.40098685428603037</v>
      </c>
    </row>
    <row r="30" spans="1:9" ht="14.45" customHeight="1" x14ac:dyDescent="0.25">
      <c r="A30" t="s">
        <v>51</v>
      </c>
      <c r="B30" s="28">
        <v>3484.0000000000005</v>
      </c>
      <c r="C30" s="28">
        <v>46530</v>
      </c>
      <c r="D30" s="19">
        <f t="shared" si="1"/>
        <v>7.4876423812594031E-2</v>
      </c>
      <c r="E30" s="19"/>
      <c r="F30" s="4"/>
    </row>
    <row r="31" spans="1:9" x14ac:dyDescent="0.25">
      <c r="B31" s="19">
        <v>776</v>
      </c>
      <c r="C31" s="19">
        <v>65107.000000000007</v>
      </c>
      <c r="D31" s="19">
        <f t="shared" si="1"/>
        <v>1.191884129202697E-2</v>
      </c>
      <c r="E31" s="19"/>
      <c r="F31" s="4"/>
    </row>
    <row r="32" spans="1:9" ht="14.45" customHeight="1" x14ac:dyDescent="0.25">
      <c r="B32" s="28">
        <v>1442</v>
      </c>
      <c r="C32" s="28">
        <v>21322</v>
      </c>
      <c r="D32" s="19">
        <f t="shared" si="1"/>
        <v>6.7629678266579119E-2</v>
      </c>
      <c r="E32" s="19">
        <f>AVERAGE(D32:D34)</f>
        <v>7.6301628995934942E-2</v>
      </c>
      <c r="F32">
        <f>STDEV(D32:D34)</f>
        <v>3.5425073412230133E-2</v>
      </c>
      <c r="G32">
        <f>F32/SQRT(3)</f>
        <v>2.0452675670613322E-2</v>
      </c>
      <c r="H32">
        <f>E32/E20</f>
        <v>13.738557191160128</v>
      </c>
      <c r="I32">
        <f>G32/E32</f>
        <v>0.26805031478034319</v>
      </c>
    </row>
    <row r="33" spans="1:17" x14ac:dyDescent="0.25">
      <c r="A33" t="s">
        <v>50</v>
      </c>
      <c r="B33" s="19">
        <v>2778</v>
      </c>
      <c r="C33" s="19">
        <v>60367.999999999993</v>
      </c>
      <c r="D33" s="19">
        <f t="shared" si="1"/>
        <v>4.6017757752451635E-2</v>
      </c>
      <c r="E33" s="19"/>
    </row>
    <row r="34" spans="1:17" ht="15" customHeight="1" x14ac:dyDescent="0.25">
      <c r="B34" s="4">
        <v>9726</v>
      </c>
      <c r="C34" s="4">
        <v>84385</v>
      </c>
      <c r="D34" s="4">
        <f t="shared" si="1"/>
        <v>0.11525745096877407</v>
      </c>
    </row>
    <row r="35" spans="1:17" x14ac:dyDescent="0.25">
      <c r="B35" s="4">
        <v>1804</v>
      </c>
      <c r="C35" s="4">
        <v>26302.999999999996</v>
      </c>
      <c r="D35" s="4">
        <f t="shared" si="1"/>
        <v>6.8585332471581203E-2</v>
      </c>
      <c r="E35">
        <f>AVERAGE(D35:D37)</f>
        <v>9.2852442939456867E-2</v>
      </c>
      <c r="F35">
        <f>STDEV(D35:D37)</f>
        <v>2.111446282489339E-2</v>
      </c>
      <c r="G35">
        <f>F35/SQRT(3)</f>
        <v>1.2190440795746545E-2</v>
      </c>
      <c r="H35">
        <f>E35/E20</f>
        <v>16.718628611856019</v>
      </c>
      <c r="I35">
        <f>G35/E35</f>
        <v>0.13128831520022743</v>
      </c>
    </row>
    <row r="36" spans="1:17" x14ac:dyDescent="0.25">
      <c r="A36" t="s">
        <v>63</v>
      </c>
      <c r="B36" s="4">
        <v>2784</v>
      </c>
      <c r="C36" s="4">
        <v>26013</v>
      </c>
      <c r="D36" s="4">
        <f t="shared" si="1"/>
        <v>0.10702341137123746</v>
      </c>
    </row>
    <row r="37" spans="1:17" x14ac:dyDescent="0.25">
      <c r="B37" s="4">
        <v>3474</v>
      </c>
      <c r="C37" s="4">
        <v>33745</v>
      </c>
      <c r="D37" s="4">
        <f t="shared" si="1"/>
        <v>0.10294858497555194</v>
      </c>
    </row>
    <row r="38" spans="1:17" x14ac:dyDescent="0.25">
      <c r="B38" s="4">
        <v>340</v>
      </c>
      <c r="C38" s="4">
        <v>77172</v>
      </c>
      <c r="D38" s="4">
        <f t="shared" ref="D38:D55" si="2">B38/C38</f>
        <v>4.4057430156015133E-3</v>
      </c>
      <c r="E38">
        <f>AVERAGE(D38:D40)</f>
        <v>5.3614111277613509E-3</v>
      </c>
      <c r="F38">
        <f>STDEV(D38:D40)</f>
        <v>3.0641721112067239E-3</v>
      </c>
      <c r="G38">
        <f>F38/SQRT(3)</f>
        <v>1.769100593248546E-3</v>
      </c>
      <c r="H38">
        <f>E38/E38</f>
        <v>1</v>
      </c>
      <c r="I38">
        <f>G38/E38</f>
        <v>0.32996920980153061</v>
      </c>
      <c r="Q38" s="24"/>
    </row>
    <row r="39" spans="1:17" x14ac:dyDescent="0.25">
      <c r="A39" t="s">
        <v>54</v>
      </c>
      <c r="B39" s="4">
        <v>460</v>
      </c>
      <c r="C39" s="4">
        <v>52335</v>
      </c>
      <c r="D39" s="4">
        <f t="shared" si="2"/>
        <v>8.7895289958918512E-3</v>
      </c>
    </row>
    <row r="40" spans="1:17" x14ac:dyDescent="0.25">
      <c r="A40" t="s">
        <v>61</v>
      </c>
      <c r="B40" s="4">
        <v>310</v>
      </c>
      <c r="C40" s="4">
        <v>107305</v>
      </c>
      <c r="D40" s="4">
        <f t="shared" si="2"/>
        <v>2.88896137179069E-3</v>
      </c>
    </row>
    <row r="41" spans="1:17" x14ac:dyDescent="0.25">
      <c r="B41" s="4">
        <v>238</v>
      </c>
      <c r="C41" s="4">
        <v>34642</v>
      </c>
      <c r="D41" s="4">
        <f t="shared" si="2"/>
        <v>6.87027307892154E-3</v>
      </c>
      <c r="E41">
        <f>AVERAGE(D41:D43)</f>
        <v>1.0662740970872364E-2</v>
      </c>
      <c r="F41">
        <f>STDEV(D41:D43)</f>
        <v>8.2493624915994899E-3</v>
      </c>
      <c r="G41">
        <f>F41/SQRT(3)</f>
        <v>4.762771655167768E-3</v>
      </c>
      <c r="H41">
        <f>E41/E38</f>
        <v>1.9887937553717459</v>
      </c>
      <c r="I41">
        <f>G41/E41</f>
        <v>0.44667423396838885</v>
      </c>
    </row>
    <row r="42" spans="1:17" x14ac:dyDescent="0.25">
      <c r="B42">
        <v>1488</v>
      </c>
      <c r="C42">
        <v>73933</v>
      </c>
      <c r="D42">
        <f t="shared" si="2"/>
        <v>2.0126330596621264E-2</v>
      </c>
    </row>
    <row r="43" spans="1:17" x14ac:dyDescent="0.25">
      <c r="A43" t="s">
        <v>62</v>
      </c>
      <c r="B43">
        <v>542</v>
      </c>
      <c r="C43">
        <v>108582</v>
      </c>
      <c r="D43">
        <f t="shared" si="2"/>
        <v>4.9916192370742848E-3</v>
      </c>
    </row>
    <row r="44" spans="1:17" x14ac:dyDescent="0.25">
      <c r="B44">
        <v>1278</v>
      </c>
      <c r="C44">
        <v>56375</v>
      </c>
      <c r="D44">
        <f t="shared" si="2"/>
        <v>2.2669623059866962E-2</v>
      </c>
      <c r="E44">
        <f>AVERAGE(D44:D46)</f>
        <v>1.9032605916544137E-2</v>
      </c>
      <c r="F44">
        <f>STDEV(D44:D46)</f>
        <v>3.4089047595464552E-3</v>
      </c>
      <c r="G44">
        <f>F44/SQRT(3)</f>
        <v>1.9681320805659424E-3</v>
      </c>
      <c r="H44">
        <f>E44/E38</f>
        <v>3.5499247237342852</v>
      </c>
      <c r="I44">
        <f>G44/E44</f>
        <v>0.10340843966380553</v>
      </c>
    </row>
    <row r="45" spans="1:17" x14ac:dyDescent="0.25">
      <c r="B45">
        <v>992</v>
      </c>
      <c r="C45">
        <v>53570</v>
      </c>
      <c r="D45">
        <f t="shared" si="2"/>
        <v>1.851782714205712E-2</v>
      </c>
    </row>
    <row r="46" spans="1:17" x14ac:dyDescent="0.25">
      <c r="A46" t="s">
        <v>60</v>
      </c>
      <c r="B46">
        <v>1048</v>
      </c>
      <c r="C46">
        <v>65869</v>
      </c>
      <c r="D46">
        <f t="shared" si="2"/>
        <v>1.5910367547708332E-2</v>
      </c>
    </row>
    <row r="47" spans="1:17" x14ac:dyDescent="0.25">
      <c r="B47">
        <v>1686</v>
      </c>
      <c r="C47">
        <v>18695</v>
      </c>
      <c r="D47">
        <f t="shared" si="2"/>
        <v>9.0184541321208886E-2</v>
      </c>
      <c r="E47">
        <f>AVERAGE(D47:D49)</f>
        <v>5.9302564818394278E-2</v>
      </c>
      <c r="F47">
        <f>STDEV(D47:D49)</f>
        <v>4.0009306858398576E-2</v>
      </c>
      <c r="G47">
        <f>F47/SQRT(3)</f>
        <v>2.3099384084786758E-2</v>
      </c>
      <c r="H47">
        <f>E47/E38</f>
        <v>11.060999316266942</v>
      </c>
      <c r="I47">
        <f>G47/E47</f>
        <v>0.38951745435505791</v>
      </c>
    </row>
    <row r="48" spans="1:17" x14ac:dyDescent="0.25">
      <c r="B48">
        <v>3477</v>
      </c>
      <c r="C48">
        <v>47230</v>
      </c>
      <c r="D48">
        <f t="shared" si="2"/>
        <v>7.361846284141435E-2</v>
      </c>
    </row>
    <row r="49" spans="1:9" x14ac:dyDescent="0.25">
      <c r="A49" t="s">
        <v>51</v>
      </c>
      <c r="B49">
        <v>876</v>
      </c>
      <c r="C49">
        <v>62107</v>
      </c>
      <c r="D49">
        <f t="shared" si="2"/>
        <v>1.4104690292559615E-2</v>
      </c>
    </row>
    <row r="50" spans="1:9" x14ac:dyDescent="0.25">
      <c r="B50">
        <v>1542</v>
      </c>
      <c r="C50">
        <v>22322</v>
      </c>
      <c r="D50">
        <f t="shared" si="2"/>
        <v>6.9079831556312157E-2</v>
      </c>
      <c r="E50">
        <f>AVERAGE(D50:D52)</f>
        <v>7.831155644321347E-2</v>
      </c>
      <c r="F50">
        <f>STDEV(D50:D52)</f>
        <v>3.8540458454712788E-2</v>
      </c>
      <c r="G50">
        <f>F50/SQRT(3)</f>
        <v>2.2251344063520018E-2</v>
      </c>
      <c r="H50">
        <f>E50/E38</f>
        <v>14.606519548131043</v>
      </c>
      <c r="I50">
        <f>G50/E50</f>
        <v>0.2841387028191078</v>
      </c>
    </row>
    <row r="51" spans="1:9" x14ac:dyDescent="0.25">
      <c r="B51">
        <v>2798</v>
      </c>
      <c r="C51">
        <v>61868</v>
      </c>
      <c r="D51">
        <f t="shared" si="2"/>
        <v>4.5225318419861639E-2</v>
      </c>
    </row>
    <row r="52" spans="1:9" x14ac:dyDescent="0.25">
      <c r="A52" t="s">
        <v>50</v>
      </c>
      <c r="B52">
        <v>9926</v>
      </c>
      <c r="C52">
        <v>82285</v>
      </c>
      <c r="D52">
        <f t="shared" si="2"/>
        <v>0.12062951935346661</v>
      </c>
    </row>
    <row r="53" spans="1:9" x14ac:dyDescent="0.25">
      <c r="B53">
        <v>1904</v>
      </c>
      <c r="C53">
        <v>24103</v>
      </c>
      <c r="D53">
        <f t="shared" si="2"/>
        <v>7.899431606024146E-2</v>
      </c>
      <c r="E53">
        <f>AVERAGE(D53:D55)</f>
        <v>0.11023674607049651</v>
      </c>
      <c r="F53">
        <f>STDEV(D53:D55)</f>
        <v>3.1128766755921095E-2</v>
      </c>
      <c r="G53">
        <f>F53/SQRT(3)</f>
        <v>1.797220186607212E-2</v>
      </c>
      <c r="H53">
        <f>E53/E38</f>
        <v>20.561143968178708</v>
      </c>
      <c r="I53">
        <f>G53/E53</f>
        <v>0.16303276817132176</v>
      </c>
    </row>
    <row r="54" spans="1:9" x14ac:dyDescent="0.25">
      <c r="B54">
        <v>2984</v>
      </c>
      <c r="C54">
        <v>27013</v>
      </c>
      <c r="D54">
        <f t="shared" si="2"/>
        <v>0.11046533150705216</v>
      </c>
    </row>
    <row r="55" spans="1:9" x14ac:dyDescent="0.25">
      <c r="A55" t="s">
        <v>63</v>
      </c>
      <c r="B55">
        <v>4484</v>
      </c>
      <c r="C55">
        <v>31745</v>
      </c>
      <c r="D55">
        <f t="shared" si="2"/>
        <v>0.14125059064419593</v>
      </c>
    </row>
  </sheetData>
  <mergeCells count="4">
    <mergeCell ref="B26:C26"/>
    <mergeCell ref="B28:C28"/>
    <mergeCell ref="B30:C30"/>
    <mergeCell ref="B32:C3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zoomScale="80" zoomScaleNormal="80" workbookViewId="0">
      <selection activeCell="P34" sqref="P34"/>
    </sheetView>
  </sheetViews>
  <sheetFormatPr defaultRowHeight="15" x14ac:dyDescent="0.25"/>
  <cols>
    <col min="1" max="1" width="23" customWidth="1"/>
  </cols>
  <sheetData>
    <row r="1" spans="1:15" x14ac:dyDescent="0.25">
      <c r="A1" t="s">
        <v>52</v>
      </c>
      <c r="B1" t="s">
        <v>43</v>
      </c>
      <c r="C1" t="s">
        <v>42</v>
      </c>
      <c r="D1" t="s">
        <v>44</v>
      </c>
      <c r="E1" t="s">
        <v>41</v>
      </c>
      <c r="F1" t="s">
        <v>40</v>
      </c>
      <c r="G1" t="s">
        <v>39</v>
      </c>
      <c r="H1" t="s">
        <v>38</v>
      </c>
      <c r="M1" s="26"/>
      <c r="O1" s="26"/>
    </row>
    <row r="2" spans="1:15" x14ac:dyDescent="0.25">
      <c r="A2" t="s">
        <v>61</v>
      </c>
      <c r="B2">
        <v>198.6</v>
      </c>
      <c r="C2">
        <v>101623.6</v>
      </c>
      <c r="D2">
        <f>B2/C2</f>
        <v>1.9542704647345695E-3</v>
      </c>
      <c r="E2">
        <f>AVERAGE(D2:D4)</f>
        <v>1.9774999721906715E-3</v>
      </c>
      <c r="F2">
        <f>STDEV(D2:D4)</f>
        <v>6.9101716775930356E-4</v>
      </c>
      <c r="G2">
        <f>F2/SQRT(3)</f>
        <v>3.9895894782048674E-4</v>
      </c>
      <c r="H2">
        <f>E2/E2</f>
        <v>1</v>
      </c>
      <c r="I2">
        <f>G2/E2</f>
        <v>0.20174915470593946</v>
      </c>
    </row>
    <row r="3" spans="1:15" x14ac:dyDescent="0.25">
      <c r="B3">
        <v>252</v>
      </c>
      <c r="C3">
        <v>94035.5</v>
      </c>
      <c r="D3">
        <f t="shared" ref="D3:D19" si="0">B3/C3</f>
        <v>2.6798389969745467E-3</v>
      </c>
    </row>
    <row r="4" spans="1:15" x14ac:dyDescent="0.25">
      <c r="B4">
        <v>198</v>
      </c>
      <c r="C4">
        <v>152496.5</v>
      </c>
      <c r="D4">
        <f t="shared" si="0"/>
        <v>1.2983904548628984E-3</v>
      </c>
    </row>
    <row r="5" spans="1:15" x14ac:dyDescent="0.25">
      <c r="A5" t="s">
        <v>62</v>
      </c>
      <c r="B5">
        <v>482.8</v>
      </c>
      <c r="C5">
        <v>45034.6</v>
      </c>
      <c r="D5">
        <f t="shared" si="0"/>
        <v>1.0720645903372074E-2</v>
      </c>
      <c r="E5">
        <f>AVERAGE(D5:D7)</f>
        <v>6.8867405409101983E-3</v>
      </c>
      <c r="F5">
        <f>STDEV(D5:D7)</f>
        <v>4.6200305131969171E-3</v>
      </c>
      <c r="G5">
        <f>F5/SQRT(3)</f>
        <v>2.6673758604585252E-3</v>
      </c>
      <c r="H5">
        <f>E5/E2</f>
        <v>3.482548995073349</v>
      </c>
      <c r="I5">
        <f>G5/E5</f>
        <v>0.38732051027814485</v>
      </c>
    </row>
    <row r="6" spans="1:15" x14ac:dyDescent="0.25">
      <c r="B6">
        <v>892.8</v>
      </c>
      <c r="C6">
        <v>109112.90000000001</v>
      </c>
      <c r="D6">
        <f t="shared" si="0"/>
        <v>8.1823505744966895E-3</v>
      </c>
    </row>
    <row r="7" spans="1:15" x14ac:dyDescent="0.25">
      <c r="B7">
        <v>225.2</v>
      </c>
      <c r="C7">
        <v>128156.6</v>
      </c>
      <c r="D7">
        <f t="shared" si="0"/>
        <v>1.7572251448618329E-3</v>
      </c>
    </row>
    <row r="8" spans="1:15" x14ac:dyDescent="0.25">
      <c r="A8" t="s">
        <v>60</v>
      </c>
      <c r="B8">
        <v>766.8</v>
      </c>
      <c r="C8">
        <v>99287.5</v>
      </c>
      <c r="D8">
        <f t="shared" si="0"/>
        <v>7.7230265642704264E-3</v>
      </c>
      <c r="E8">
        <f>AVERAGE(D8:D10)</f>
        <v>1.029035961028838E-2</v>
      </c>
      <c r="F8">
        <f>STDEV(D8:D10)</f>
        <v>4.7794241306504687E-3</v>
      </c>
      <c r="G8">
        <f>F8/SQRT(3)</f>
        <v>2.7594018084024412E-3</v>
      </c>
      <c r="H8">
        <f>E8/E2</f>
        <v>5.2037217471556954</v>
      </c>
      <c r="I8">
        <f>G8/E8</f>
        <v>0.26815406972206979</v>
      </c>
    </row>
    <row r="9" spans="1:15" x14ac:dyDescent="0.25">
      <c r="B9">
        <v>895.2</v>
      </c>
      <c r="C9">
        <v>56641</v>
      </c>
      <c r="D9">
        <f t="shared" si="0"/>
        <v>1.5804805706113947E-2</v>
      </c>
    </row>
    <row r="10" spans="1:15" x14ac:dyDescent="0.25">
      <c r="B10">
        <v>628.79999999999995</v>
      </c>
      <c r="C10">
        <v>85629.7</v>
      </c>
      <c r="D10">
        <f t="shared" si="0"/>
        <v>7.3432465604807672E-3</v>
      </c>
    </row>
    <row r="11" spans="1:15" x14ac:dyDescent="0.25">
      <c r="A11" t="s">
        <v>59</v>
      </c>
      <c r="B11">
        <v>1069.5999999999999</v>
      </c>
      <c r="C11">
        <v>38603.5</v>
      </c>
      <c r="D11">
        <f t="shared" si="0"/>
        <v>2.7707332236714285E-2</v>
      </c>
      <c r="E11">
        <f>AVERAGE(D11:D13)</f>
        <v>2.0073308901504956E-2</v>
      </c>
      <c r="F11">
        <f>STDEV(D11:D13)</f>
        <v>1.2624780148097705E-2</v>
      </c>
      <c r="G11">
        <f>F11/SQRT(3)</f>
        <v>7.2889202169640534E-3</v>
      </c>
      <c r="H11">
        <f>E11/E2</f>
        <v>10.150851673220391</v>
      </c>
      <c r="I11">
        <f>G11/E11</f>
        <v>0.36311503264006373</v>
      </c>
    </row>
    <row r="12" spans="1:15" x14ac:dyDescent="0.25">
      <c r="B12">
        <v>2090.4</v>
      </c>
      <c r="C12">
        <v>77389</v>
      </c>
      <c r="D12">
        <f t="shared" si="0"/>
        <v>2.7011590794557366E-2</v>
      </c>
    </row>
    <row r="13" spans="1:15" x14ac:dyDescent="0.25">
      <c r="B13">
        <v>465.59999999999997</v>
      </c>
      <c r="C13">
        <v>84639.1</v>
      </c>
      <c r="D13">
        <f t="shared" si="0"/>
        <v>5.5010036732432164E-3</v>
      </c>
    </row>
    <row r="14" spans="1:15" x14ac:dyDescent="0.25">
      <c r="A14" t="s">
        <v>50</v>
      </c>
      <c r="B14">
        <v>865.19999999999993</v>
      </c>
      <c r="C14">
        <v>92718.6</v>
      </c>
      <c r="D14">
        <f t="shared" si="0"/>
        <v>9.3314610013524781E-3</v>
      </c>
      <c r="E14">
        <f>AVERAGE(D14:D16)</f>
        <v>2.6011638862679477E-2</v>
      </c>
      <c r="F14">
        <f>STDEV(D14:D16)</f>
        <v>2.1458711219724143E-2</v>
      </c>
      <c r="G14">
        <f>F14/SQRT(3)</f>
        <v>1.2389192699170177E-2</v>
      </c>
      <c r="H14">
        <f>E14/E2</f>
        <v>13.153799862694219</v>
      </c>
      <c r="I14">
        <f>G14/E14</f>
        <v>0.47629419909199666</v>
      </c>
    </row>
    <row r="15" spans="1:15" x14ac:dyDescent="0.25">
      <c r="B15">
        <v>1666.8</v>
      </c>
      <c r="C15">
        <v>90178.400000000009</v>
      </c>
      <c r="D15">
        <f t="shared" si="0"/>
        <v>1.8483361869361174E-2</v>
      </c>
    </row>
    <row r="16" spans="1:15" x14ac:dyDescent="0.25">
      <c r="B16">
        <v>5835.5999999999995</v>
      </c>
      <c r="C16">
        <v>116200.5</v>
      </c>
      <c r="D16">
        <f t="shared" si="0"/>
        <v>5.022009371732479E-2</v>
      </c>
    </row>
    <row r="17" spans="1:9" x14ac:dyDescent="0.25">
      <c r="A17" t="s">
        <v>63</v>
      </c>
      <c r="B17">
        <v>1082.3999999999999</v>
      </c>
      <c r="C17">
        <v>47193.9</v>
      </c>
      <c r="D17">
        <f t="shared" si="0"/>
        <v>2.2935167468677093E-2</v>
      </c>
      <c r="E17">
        <f>AVERAGE(D17:D19)</f>
        <v>2.9171122015936923E-2</v>
      </c>
      <c r="F17">
        <f>STDEV(D17:D19)</f>
        <v>6.943255918217762E-3</v>
      </c>
      <c r="G17">
        <f>F17/SQRT(3)</f>
        <v>4.0086906734354876E-3</v>
      </c>
      <c r="H17">
        <f>E17/E2</f>
        <v>14.751515765444587</v>
      </c>
      <c r="I17">
        <f>G17/E17</f>
        <v>0.13741983154591855</v>
      </c>
    </row>
    <row r="18" spans="1:9" x14ac:dyDescent="0.25">
      <c r="B18">
        <v>1670.3999999999999</v>
      </c>
      <c r="C18">
        <v>59816.9</v>
      </c>
      <c r="D18">
        <f t="shared" si="0"/>
        <v>2.7925218458328665E-2</v>
      </c>
    </row>
    <row r="19" spans="1:9" x14ac:dyDescent="0.25">
      <c r="B19">
        <v>2084.4</v>
      </c>
      <c r="C19">
        <v>56868.5</v>
      </c>
      <c r="D19">
        <f t="shared" si="0"/>
        <v>3.6652980120805013E-2</v>
      </c>
    </row>
    <row r="20" spans="1:9" x14ac:dyDescent="0.25">
      <c r="A20" t="s">
        <v>53</v>
      </c>
    </row>
    <row r="21" spans="1:9" x14ac:dyDescent="0.25">
      <c r="A21" t="s">
        <v>61</v>
      </c>
      <c r="B21">
        <v>216</v>
      </c>
      <c r="C21">
        <v>101623.6</v>
      </c>
      <c r="D21">
        <f>B21/C21</f>
        <v>2.1254905356629756E-3</v>
      </c>
      <c r="E21">
        <f>AVERAGE(D21:D23)</f>
        <v>2.5633067555537472E-3</v>
      </c>
      <c r="F21">
        <f>STDEV(D21:D23)</f>
        <v>1.1758090168346529E-3</v>
      </c>
      <c r="G21">
        <f>F21/SQRT(3)</f>
        <v>6.7885365238507607E-4</v>
      </c>
      <c r="H21">
        <f>E21/E21</f>
        <v>1</v>
      </c>
      <c r="I21">
        <f>G21/E21</f>
        <v>0.26483512007068555</v>
      </c>
    </row>
    <row r="22" spans="1:9" x14ac:dyDescent="0.25">
      <c r="B22">
        <v>264</v>
      </c>
      <c r="C22">
        <v>67775.5</v>
      </c>
      <c r="D22">
        <f t="shared" ref="D22:D38" si="1">B22/C22</f>
        <v>3.8952128719079901E-3</v>
      </c>
    </row>
    <row r="23" spans="1:9" x14ac:dyDescent="0.25">
      <c r="B23">
        <v>222</v>
      </c>
      <c r="C23">
        <v>132996.5</v>
      </c>
      <c r="D23">
        <f t="shared" si="1"/>
        <v>1.6692168590902768E-3</v>
      </c>
    </row>
    <row r="24" spans="1:9" x14ac:dyDescent="0.25">
      <c r="A24" t="s">
        <v>62</v>
      </c>
      <c r="B24">
        <v>262.8</v>
      </c>
      <c r="C24">
        <v>45034.6</v>
      </c>
      <c r="D24">
        <f t="shared" si="1"/>
        <v>5.8355131387866225E-3</v>
      </c>
      <c r="E24">
        <f>AVERAGE(D24:D26)</f>
        <v>6.1831422628692949E-3</v>
      </c>
      <c r="F24">
        <f>STDEV(D24:D26)</f>
        <v>4.1914762543758879E-3</v>
      </c>
      <c r="G24">
        <f>F24/SQRT(3)</f>
        <v>2.4199499437658435E-3</v>
      </c>
      <c r="H24">
        <f>E24/E21</f>
        <v>2.4121741377510473</v>
      </c>
      <c r="I24">
        <f>G24/E24</f>
        <v>0.39137866167143026</v>
      </c>
    </row>
    <row r="25" spans="1:9" x14ac:dyDescent="0.25">
      <c r="B25">
        <v>1012.8</v>
      </c>
      <c r="C25">
        <v>96112.900000000009</v>
      </c>
      <c r="D25">
        <f t="shared" si="1"/>
        <v>1.053760733470741E-2</v>
      </c>
    </row>
    <row r="26" spans="1:9" x14ac:dyDescent="0.25">
      <c r="B26">
        <v>307.2</v>
      </c>
      <c r="C26">
        <v>141156.6</v>
      </c>
      <c r="D26">
        <f t="shared" si="1"/>
        <v>2.1763063151138519E-3</v>
      </c>
    </row>
    <row r="27" spans="1:9" x14ac:dyDescent="0.25">
      <c r="A27" t="s">
        <v>60</v>
      </c>
      <c r="B27">
        <v>826.8</v>
      </c>
      <c r="C27">
        <v>73287.5</v>
      </c>
      <c r="D27">
        <f t="shared" si="1"/>
        <v>1.1281596452328159E-2</v>
      </c>
      <c r="E27">
        <f>AVERAGE(D27:D29)</f>
        <v>1.0045056098861143E-2</v>
      </c>
      <c r="F27">
        <f>STDEV(D27:D29)</f>
        <v>1.0710357519022947E-3</v>
      </c>
      <c r="G27">
        <f>F27/SQRT(3)</f>
        <v>6.1836277967250311E-4</v>
      </c>
      <c r="H27">
        <f>E27/E21</f>
        <v>3.9187881345442501</v>
      </c>
      <c r="I27">
        <f>G27/E27</f>
        <v>6.1558917499983885E-2</v>
      </c>
    </row>
    <row r="28" spans="1:9" x14ac:dyDescent="0.25">
      <c r="B28">
        <v>655.19999999999993</v>
      </c>
      <c r="C28">
        <v>69641</v>
      </c>
      <c r="D28">
        <f t="shared" si="1"/>
        <v>9.4082508866903114E-3</v>
      </c>
    </row>
    <row r="29" spans="1:9" x14ac:dyDescent="0.25">
      <c r="B29">
        <v>808.8</v>
      </c>
      <c r="C29">
        <v>85629.7</v>
      </c>
      <c r="D29">
        <f t="shared" si="1"/>
        <v>9.4453209575649563E-3</v>
      </c>
    </row>
    <row r="30" spans="1:9" x14ac:dyDescent="0.25">
      <c r="A30" t="s">
        <v>59</v>
      </c>
      <c r="B30">
        <v>969.59999999999991</v>
      </c>
      <c r="C30">
        <v>24303.5</v>
      </c>
      <c r="D30">
        <f t="shared" si="1"/>
        <v>3.9895488304153716E-2</v>
      </c>
      <c r="E30">
        <f>AVERAGE(D30:D32)</f>
        <v>2.66516138097878E-2</v>
      </c>
      <c r="F30">
        <f>STDEV(D30:D32)</f>
        <v>1.8510334806344227E-2</v>
      </c>
      <c r="G30">
        <f>F30/SQRT(3)</f>
        <v>1.068694678323294E-2</v>
      </c>
      <c r="H30">
        <f>E30/E21</f>
        <v>10.397356364798521</v>
      </c>
      <c r="I30">
        <f>G30/E30</f>
        <v>0.40098685428603054</v>
      </c>
    </row>
    <row r="31" spans="1:9" x14ac:dyDescent="0.25">
      <c r="B31">
        <v>2090.4</v>
      </c>
      <c r="C31">
        <v>60489</v>
      </c>
      <c r="D31">
        <f t="shared" si="1"/>
        <v>3.4558349451966473E-2</v>
      </c>
    </row>
    <row r="32" spans="1:9" x14ac:dyDescent="0.25">
      <c r="B32">
        <v>465.59999999999997</v>
      </c>
      <c r="C32">
        <v>84639.1</v>
      </c>
      <c r="D32">
        <f t="shared" si="1"/>
        <v>5.5010036732432164E-3</v>
      </c>
    </row>
    <row r="33" spans="1:9" x14ac:dyDescent="0.25">
      <c r="A33" t="s">
        <v>50</v>
      </c>
      <c r="B33">
        <v>865.19999999999993</v>
      </c>
      <c r="C33">
        <v>27718.600000000002</v>
      </c>
      <c r="D33">
        <f t="shared" si="1"/>
        <v>3.1213697661498049E-2</v>
      </c>
      <c r="E33">
        <f>AVERAGE(D33:D35)</f>
        <v>3.5216136459662283E-2</v>
      </c>
      <c r="F33">
        <f>STDEV(D33:D35)</f>
        <v>1.6350033882567734E-2</v>
      </c>
      <c r="G33">
        <f>F33/SQRT(3)</f>
        <v>9.4396964633599832E-3</v>
      </c>
      <c r="H33">
        <f>E33/E21</f>
        <v>13.738557191160133</v>
      </c>
      <c r="I33">
        <f>G33/E33</f>
        <v>0.26805031478034286</v>
      </c>
    </row>
    <row r="34" spans="1:9" x14ac:dyDescent="0.25">
      <c r="B34">
        <v>1666.8</v>
      </c>
      <c r="C34">
        <v>78478.399999999994</v>
      </c>
      <c r="D34">
        <f t="shared" si="1"/>
        <v>2.1238965116516139E-2</v>
      </c>
    </row>
    <row r="35" spans="1:9" x14ac:dyDescent="0.25">
      <c r="B35">
        <v>5835.5999999999995</v>
      </c>
      <c r="C35">
        <v>109700.5</v>
      </c>
      <c r="D35">
        <f t="shared" si="1"/>
        <v>5.3195746600972642E-2</v>
      </c>
    </row>
    <row r="36" spans="1:9" x14ac:dyDescent="0.25">
      <c r="A36" t="s">
        <v>63</v>
      </c>
      <c r="B36">
        <v>1082.3999999999999</v>
      </c>
      <c r="C36">
        <v>34193.899999999994</v>
      </c>
      <c r="D36">
        <f t="shared" si="1"/>
        <v>3.1654768833037472E-2</v>
      </c>
      <c r="E36">
        <f>AVERAGE(D36:D38)</f>
        <v>4.2854973664364714E-2</v>
      </c>
      <c r="F36">
        <f>STDEV(D36:D38)</f>
        <v>9.7451366884122766E-3</v>
      </c>
      <c r="G36">
        <f>F36/SQRT(3)</f>
        <v>5.6263572903445264E-3</v>
      </c>
      <c r="H36">
        <f>E36/E21</f>
        <v>16.718628611856023</v>
      </c>
      <c r="I36">
        <f>G36/E36</f>
        <v>0.13128831520022666</v>
      </c>
    </row>
    <row r="37" spans="1:9" x14ac:dyDescent="0.25">
      <c r="B37">
        <v>1670.3999999999999</v>
      </c>
      <c r="C37">
        <v>33816.9</v>
      </c>
      <c r="D37">
        <f t="shared" si="1"/>
        <v>4.9395420632878821E-2</v>
      </c>
    </row>
    <row r="38" spans="1:9" x14ac:dyDescent="0.25">
      <c r="B38">
        <v>2084.4</v>
      </c>
      <c r="C38">
        <v>43868.5</v>
      </c>
      <c r="D38">
        <f t="shared" si="1"/>
        <v>4.751473152717782E-2</v>
      </c>
    </row>
    <row r="39" spans="1:9" x14ac:dyDescent="0.25">
      <c r="A39" t="s">
        <v>54</v>
      </c>
    </row>
    <row r="40" spans="1:9" x14ac:dyDescent="0.25">
      <c r="A40" t="s">
        <v>61</v>
      </c>
      <c r="B40">
        <v>204</v>
      </c>
      <c r="C40">
        <v>100323.6</v>
      </c>
      <c r="D40">
        <f>B40/C40</f>
        <v>2.0334198533545444E-3</v>
      </c>
      <c r="E40">
        <f>AVERAGE(D40:D42)</f>
        <v>2.4744974435821619E-3</v>
      </c>
      <c r="F40">
        <f>STDEV(D40:D42)</f>
        <v>1.4142332820954106E-3</v>
      </c>
      <c r="G40">
        <f>F40/SQRT(3)</f>
        <v>8.1650796611471336E-4</v>
      </c>
      <c r="H40">
        <f>E40/E40</f>
        <v>1</v>
      </c>
      <c r="I40">
        <f>G40/E40</f>
        <v>0.32996920980153055</v>
      </c>
    </row>
    <row r="41" spans="1:9" x14ac:dyDescent="0.25">
      <c r="B41">
        <v>276</v>
      </c>
      <c r="C41">
        <v>68035.5</v>
      </c>
      <c r="D41">
        <f t="shared" ref="D41:D57" si="2">B41/C41</f>
        <v>4.0567056904116236E-3</v>
      </c>
    </row>
    <row r="42" spans="1:9" x14ac:dyDescent="0.25">
      <c r="B42">
        <v>186</v>
      </c>
      <c r="C42">
        <v>139496.5</v>
      </c>
      <c r="D42">
        <f t="shared" si="2"/>
        <v>1.3333667869803185E-3</v>
      </c>
    </row>
    <row r="43" spans="1:9" x14ac:dyDescent="0.25">
      <c r="A43" t="s">
        <v>62</v>
      </c>
      <c r="B43">
        <v>142.79999999999998</v>
      </c>
      <c r="C43">
        <v>45034.6</v>
      </c>
      <c r="D43">
        <f t="shared" si="2"/>
        <v>3.1708952671945568E-3</v>
      </c>
      <c r="E43">
        <f>AVERAGE(D43:D45)</f>
        <v>4.9212650634795517E-3</v>
      </c>
      <c r="F43">
        <f>STDEV(D43:D45)</f>
        <v>3.8073980730459179E-3</v>
      </c>
      <c r="G43">
        <f>F43/SQRT(3)</f>
        <v>2.1982023023851232E-3</v>
      </c>
      <c r="H43">
        <f>E43/E40</f>
        <v>1.9887937553717454</v>
      </c>
      <c r="I43">
        <f>G43/E43</f>
        <v>0.44667423396838885</v>
      </c>
    </row>
    <row r="44" spans="1:9" x14ac:dyDescent="0.25">
      <c r="B44">
        <v>892.8</v>
      </c>
      <c r="C44">
        <v>96112.900000000009</v>
      </c>
      <c r="D44">
        <f t="shared" si="2"/>
        <v>9.2890756599790444E-3</v>
      </c>
    </row>
    <row r="45" spans="1:9" x14ac:dyDescent="0.25">
      <c r="B45">
        <v>325.2</v>
      </c>
      <c r="C45">
        <v>141156.6</v>
      </c>
      <c r="D45">
        <f t="shared" si="2"/>
        <v>2.3038242632650542E-3</v>
      </c>
    </row>
    <row r="46" spans="1:9" x14ac:dyDescent="0.25">
      <c r="A46" t="s">
        <v>60</v>
      </c>
      <c r="B46">
        <v>766.8</v>
      </c>
      <c r="C46">
        <v>73287.5</v>
      </c>
      <c r="D46">
        <f t="shared" si="2"/>
        <v>1.0462902950707828E-2</v>
      </c>
      <c r="E46">
        <f>AVERAGE(D46:D48)</f>
        <v>8.7842796537896013E-3</v>
      </c>
      <c r="F46">
        <f>STDEV(D46:D48)</f>
        <v>1.5733406582522104E-3</v>
      </c>
      <c r="G46">
        <f>F46/SQRT(3)</f>
        <v>9.0836865256889671E-4</v>
      </c>
      <c r="H46">
        <f>E46/E40</f>
        <v>3.5499247237342852</v>
      </c>
      <c r="I46">
        <f>G46/E46</f>
        <v>0.10340843966380556</v>
      </c>
    </row>
    <row r="47" spans="1:9" x14ac:dyDescent="0.25">
      <c r="B47">
        <v>595.19999999999993</v>
      </c>
      <c r="C47">
        <v>69641</v>
      </c>
      <c r="D47">
        <f t="shared" si="2"/>
        <v>8.5466894501802088E-3</v>
      </c>
    </row>
    <row r="48" spans="1:9" x14ac:dyDescent="0.25">
      <c r="B48">
        <v>628.79999999999995</v>
      </c>
      <c r="C48">
        <v>85629.7</v>
      </c>
      <c r="D48">
        <f t="shared" si="2"/>
        <v>7.3432465604807672E-3</v>
      </c>
    </row>
    <row r="49" spans="1:9" x14ac:dyDescent="0.25">
      <c r="A49" t="s">
        <v>59</v>
      </c>
      <c r="B49">
        <v>1011.5999999999999</v>
      </c>
      <c r="C49">
        <v>24303.5</v>
      </c>
      <c r="D49">
        <f t="shared" si="2"/>
        <v>4.1623634455942554E-2</v>
      </c>
      <c r="E49">
        <f>AVERAGE(D49:D51)</f>
        <v>2.7370414531566589E-2</v>
      </c>
      <c r="F49">
        <f>STDEV(D49:D51)</f>
        <v>1.8465833934645497E-2</v>
      </c>
      <c r="G49">
        <f>F49/SQRT(3)</f>
        <v>1.0661254192978505E-2</v>
      </c>
      <c r="H49">
        <f>E49/E40</f>
        <v>11.060999316266942</v>
      </c>
      <c r="I49">
        <f>G49/E49</f>
        <v>0.38951745435505802</v>
      </c>
    </row>
    <row r="50" spans="1:9" x14ac:dyDescent="0.25">
      <c r="B50">
        <v>2086.1999999999998</v>
      </c>
      <c r="C50">
        <v>61399</v>
      </c>
      <c r="D50">
        <f t="shared" si="2"/>
        <v>3.3977752080652776E-2</v>
      </c>
    </row>
    <row r="51" spans="1:9" x14ac:dyDescent="0.25">
      <c r="B51">
        <v>525.6</v>
      </c>
      <c r="C51">
        <v>80739.100000000006</v>
      </c>
      <c r="D51">
        <f t="shared" si="2"/>
        <v>6.509857058104437E-3</v>
      </c>
    </row>
    <row r="52" spans="1:9" x14ac:dyDescent="0.25">
      <c r="A52" t="s">
        <v>50</v>
      </c>
      <c r="B52">
        <v>925.19999999999993</v>
      </c>
      <c r="C52">
        <v>29018.600000000002</v>
      </c>
      <c r="D52">
        <f t="shared" si="2"/>
        <v>3.1882999179836377E-2</v>
      </c>
      <c r="E52">
        <f>AVERAGE(D52:D54)</f>
        <v>3.6143795281483142E-2</v>
      </c>
      <c r="F52">
        <f>STDEV(D52:D54)</f>
        <v>1.7787903902175124E-2</v>
      </c>
      <c r="G52">
        <f>F52/SQRT(3)</f>
        <v>1.0269851106240003E-2</v>
      </c>
      <c r="H52">
        <f>E52/E40</f>
        <v>14.606519548131043</v>
      </c>
      <c r="I52">
        <f>G52/E52</f>
        <v>0.28413870281910764</v>
      </c>
    </row>
    <row r="53" spans="1:9" x14ac:dyDescent="0.25">
      <c r="B53">
        <v>1678.8</v>
      </c>
      <c r="C53">
        <v>80428.400000000009</v>
      </c>
      <c r="D53">
        <f t="shared" si="2"/>
        <v>2.0873223886089986E-2</v>
      </c>
    </row>
    <row r="54" spans="1:9" x14ac:dyDescent="0.25">
      <c r="B54">
        <v>5955.5999999999995</v>
      </c>
      <c r="C54">
        <v>106970.5</v>
      </c>
      <c r="D54">
        <f t="shared" si="2"/>
        <v>5.5675162778523045E-2</v>
      </c>
    </row>
    <row r="55" spans="1:9" x14ac:dyDescent="0.25">
      <c r="A55" t="s">
        <v>63</v>
      </c>
      <c r="B55">
        <v>1142.3999999999999</v>
      </c>
      <c r="C55">
        <v>31333.9</v>
      </c>
      <c r="D55">
        <f t="shared" si="2"/>
        <v>3.6458915104726826E-2</v>
      </c>
      <c r="E55">
        <f>AVERAGE(D55:D57)</f>
        <v>5.0878498186383014E-2</v>
      </c>
      <c r="F55">
        <f>STDEV(D55:D57)</f>
        <v>1.4367123118117418E-2</v>
      </c>
      <c r="G55">
        <f>F55/SQRT(3)</f>
        <v>8.2948623997255878E-3</v>
      </c>
      <c r="H55">
        <f>E55/E40</f>
        <v>20.561143968178715</v>
      </c>
      <c r="I55">
        <f>G55/E55</f>
        <v>0.16303276817132159</v>
      </c>
    </row>
    <row r="56" spans="1:9" x14ac:dyDescent="0.25">
      <c r="B56">
        <v>1790.3999999999999</v>
      </c>
      <c r="C56">
        <v>35116.9</v>
      </c>
      <c r="D56">
        <f t="shared" si="2"/>
        <v>5.0983999157100994E-2</v>
      </c>
    </row>
    <row r="57" spans="1:9" x14ac:dyDescent="0.25">
      <c r="B57">
        <v>2690.4</v>
      </c>
      <c r="C57">
        <v>41268.5</v>
      </c>
      <c r="D57">
        <f t="shared" si="2"/>
        <v>6.5192580297321209E-2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</vt:lpstr>
      <vt:lpstr>MC3T3 cells</vt:lpstr>
      <vt:lpstr>BMSC-plot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Landis, Mary</dc:creator>
  <cp:lastModifiedBy>v_voleti</cp:lastModifiedBy>
  <cp:lastPrinted>2014-03-12T17:48:47Z</cp:lastPrinted>
  <dcterms:created xsi:type="dcterms:W3CDTF">2014-01-21T21:15:02Z</dcterms:created>
  <dcterms:modified xsi:type="dcterms:W3CDTF">2021-12-06T00:11:41Z</dcterms:modified>
</cp:coreProperties>
</file>