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kaadams/Documents/Lab/TMT data/"/>
    </mc:Choice>
  </mc:AlternateContent>
  <xr:revisionPtr revIDLastSave="0" documentId="8_{5C24FA48-9D80-E843-A459-E5D5A4F6A640}" xr6:coauthVersionLast="36" xr6:coauthVersionMax="36" xr10:uidLastSave="{00000000-0000-0000-0000-000000000000}"/>
  <bookViews>
    <workbookView xWindow="720" yWindow="460" windowWidth="27240" windowHeight="15100" xr2:uid="{49766373-E242-4E45-A25F-83EDF603F07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D38" i="1" s="1"/>
  <c r="C37" i="1"/>
  <c r="E37" i="1" s="1"/>
  <c r="C36" i="1"/>
  <c r="D36" i="1" s="1"/>
  <c r="C35" i="1"/>
  <c r="E35" i="1" s="1"/>
  <c r="C34" i="1"/>
  <c r="D34" i="1" s="1"/>
  <c r="C33" i="1"/>
  <c r="E33" i="1" s="1"/>
  <c r="C32" i="1"/>
  <c r="E32" i="1" s="1"/>
  <c r="C31" i="1"/>
  <c r="E31" i="1" s="1"/>
  <c r="C30" i="1"/>
  <c r="D30" i="1" s="1"/>
  <c r="C29" i="1"/>
  <c r="E29" i="1" s="1"/>
  <c r="E28" i="1"/>
  <c r="C28" i="1"/>
  <c r="D28" i="1" s="1"/>
  <c r="D27" i="1"/>
  <c r="C27" i="1"/>
  <c r="E27" i="1" s="1"/>
  <c r="C26" i="1"/>
  <c r="E26" i="1" s="1"/>
  <c r="C25" i="1"/>
  <c r="E25" i="1" s="1"/>
  <c r="E24" i="1"/>
  <c r="C24" i="1"/>
  <c r="D24" i="1" s="1"/>
  <c r="C23" i="1"/>
  <c r="E23" i="1" s="1"/>
  <c r="C22" i="1"/>
  <c r="E22" i="1" s="1"/>
  <c r="C21" i="1"/>
  <c r="E21" i="1" s="1"/>
  <c r="C20" i="1"/>
  <c r="D20" i="1" s="1"/>
  <c r="E19" i="1"/>
  <c r="C19" i="1"/>
  <c r="D19" i="1" s="1"/>
  <c r="C18" i="1"/>
  <c r="D18" i="1" s="1"/>
  <c r="C17" i="1"/>
  <c r="E17" i="1" s="1"/>
  <c r="C16" i="1"/>
  <c r="D16" i="1" s="1"/>
  <c r="E15" i="1"/>
  <c r="D15" i="1"/>
  <c r="C15" i="1"/>
  <c r="C14" i="1"/>
  <c r="E14" i="1" s="1"/>
  <c r="C13" i="1"/>
  <c r="E13" i="1" s="1"/>
  <c r="E12" i="1"/>
  <c r="C12" i="1"/>
  <c r="D12" i="1" s="1"/>
  <c r="D11" i="1"/>
  <c r="C11" i="1"/>
  <c r="E11" i="1" s="1"/>
  <c r="C10" i="1"/>
  <c r="E10" i="1" s="1"/>
  <c r="C9" i="1"/>
  <c r="E9" i="1" s="1"/>
  <c r="E8" i="1"/>
  <c r="D8" i="1"/>
  <c r="C7" i="1"/>
  <c r="E7" i="1" s="1"/>
  <c r="C6" i="1"/>
  <c r="E6" i="1" s="1"/>
  <c r="E5" i="1"/>
  <c r="C5" i="1"/>
  <c r="D5" i="1" s="1"/>
  <c r="C4" i="1"/>
  <c r="E4" i="1" s="1"/>
  <c r="C3" i="1"/>
  <c r="D3" i="1" s="1"/>
  <c r="C2" i="1"/>
  <c r="E2" i="1" s="1"/>
  <c r="D4" i="1" l="1"/>
  <c r="E20" i="1"/>
  <c r="D23" i="1"/>
  <c r="E34" i="1"/>
  <c r="D37" i="1"/>
  <c r="E16" i="1"/>
  <c r="E30" i="1"/>
  <c r="D33" i="1"/>
  <c r="E38" i="1"/>
  <c r="D10" i="1"/>
  <c r="D22" i="1"/>
  <c r="D32" i="1"/>
  <c r="E3" i="1"/>
  <c r="D6" i="1"/>
  <c r="D13" i="1"/>
  <c r="E18" i="1"/>
  <c r="D25" i="1"/>
  <c r="D29" i="1"/>
  <c r="D31" i="1"/>
  <c r="D35" i="1"/>
  <c r="E36" i="1"/>
  <c r="D7" i="1"/>
  <c r="D14" i="1"/>
  <c r="D26" i="1"/>
  <c r="D2" i="1"/>
  <c r="D9" i="1"/>
  <c r="D17" i="1"/>
  <c r="D21" i="1"/>
</calcChain>
</file>

<file path=xl/sharedStrings.xml><?xml version="1.0" encoding="utf-8"?>
<sst xmlns="http://schemas.openxmlformats.org/spreadsheetml/2006/main" count="43" uniqueCount="43">
  <si>
    <t>P05556</t>
  </si>
  <si>
    <t>Q15904</t>
  </si>
  <si>
    <t>Q9BTY2</t>
  </si>
  <si>
    <t>P35556</t>
  </si>
  <si>
    <t>Q14126</t>
  </si>
  <si>
    <t>Q86YB8</t>
  </si>
  <si>
    <t>P12109</t>
  </si>
  <si>
    <t>P16278</t>
  </si>
  <si>
    <t>P08069</t>
  </si>
  <si>
    <t>P11717</t>
  </si>
  <si>
    <t>Q92542</t>
  </si>
  <si>
    <t>Q6NUS6</t>
  </si>
  <si>
    <t>P11047</t>
  </si>
  <si>
    <t>O75976</t>
  </si>
  <si>
    <t>Q08380</t>
  </si>
  <si>
    <t>P07602</t>
  </si>
  <si>
    <t>O15118</t>
  </si>
  <si>
    <t>P22413</t>
  </si>
  <si>
    <t>O94813</t>
  </si>
  <si>
    <t>P15586</t>
  </si>
  <si>
    <t>Q07954</t>
  </si>
  <si>
    <t>Q8TEM1</t>
  </si>
  <si>
    <t>P06213</t>
  </si>
  <si>
    <t>Q96AY3</t>
  </si>
  <si>
    <t>Q92820</t>
  </si>
  <si>
    <t>O00469</t>
  </si>
  <si>
    <t>P08581</t>
  </si>
  <si>
    <t>P04062</t>
  </si>
  <si>
    <t>P07686</t>
  </si>
  <si>
    <t>Q02809</t>
  </si>
  <si>
    <t>P06280</t>
  </si>
  <si>
    <t>Q92626</t>
  </si>
  <si>
    <t>Q8IV08</t>
  </si>
  <si>
    <t>O14773</t>
  </si>
  <si>
    <t>Q13308</t>
  </si>
  <si>
    <t>P06865</t>
  </si>
  <si>
    <t>P55268</t>
  </si>
  <si>
    <t>Bio Rep 1 Fold increase</t>
  </si>
  <si>
    <t>Bio Rep 2 fold increase</t>
  </si>
  <si>
    <t>Avg fold increase</t>
  </si>
  <si>
    <t>Standard Error</t>
  </si>
  <si>
    <t>TMT quantifiaction results for Figure 1C , derived from TMT mass spec data in Supplemental table 1. Fold change reports on the TMT label quantification in the WT-CRT channel divided by the Y109A-CRT channel.</t>
  </si>
  <si>
    <t>Accession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</si>
</sst>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indexed="64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2" xfId="0" applyFill="1" applyBorder="1"/>
    <xf numFmtId="0" fontId="0" fillId="0" borderId="2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4B916-4F81-BA45-B990-1FD57BB53800}">
  <dimension ref="A1:G39"/>
  <sheetViews>
    <sheetView tabSelected="1" workbookViewId="0">
      <selection activeCell="F8" sqref="F8"/>
    </sheetView>
  </sheetViews>
  <sheetFormatPr baseColWidth="10" defaultRowHeight="16" x14ac:dyDescent="0.2"/>
  <sheetData>
    <row r="1" spans="1:7" x14ac:dyDescent="0.2">
      <c r="A1" s="4" t="s">
        <v>42</v>
      </c>
      <c r="B1" s="5" t="s">
        <v>37</v>
      </c>
      <c r="C1" s="5" t="s">
        <v>38</v>
      </c>
      <c r="D1" s="5" t="s">
        <v>39</v>
      </c>
      <c r="E1" s="5" t="s">
        <v>40</v>
      </c>
      <c r="G1" t="s">
        <v>41</v>
      </c>
    </row>
    <row r="2" spans="1:7" x14ac:dyDescent="0.2">
      <c r="A2" s="3" t="s">
        <v>0</v>
      </c>
      <c r="B2">
        <v>9.0513359351546097</v>
      </c>
      <c r="C2">
        <f>919.8/21.1</f>
        <v>43.592417061611371</v>
      </c>
      <c r="D2">
        <f>AVERAGE(B2,C2)</f>
        <v>26.321876498382991</v>
      </c>
      <c r="E2">
        <f t="shared" ref="E2:E39" si="0">STDEV(B2,C2)/SQRT(66)</f>
        <v>3.0064152183345936</v>
      </c>
    </row>
    <row r="3" spans="1:7" x14ac:dyDescent="0.2">
      <c r="A3" s="2" t="s">
        <v>1</v>
      </c>
      <c r="B3">
        <v>20.528301886792455</v>
      </c>
      <c r="C3">
        <f>46.8/2.3</f>
        <v>20.347826086956523</v>
      </c>
      <c r="D3">
        <f t="shared" ref="D3:D39" si="1">AVERAGE(B3,C3)</f>
        <v>20.438063986874489</v>
      </c>
      <c r="E3">
        <f t="shared" si="0"/>
        <v>1.570840209608439E-2</v>
      </c>
    </row>
    <row r="4" spans="1:7" x14ac:dyDescent="0.2">
      <c r="A4" s="2" t="s">
        <v>2</v>
      </c>
      <c r="B4">
        <v>9.3558139534883722</v>
      </c>
      <c r="C4">
        <f>239.9/8.3</f>
        <v>28.903614457831324</v>
      </c>
      <c r="D4">
        <f t="shared" si="1"/>
        <v>19.129714205659848</v>
      </c>
      <c r="E4">
        <f t="shared" si="0"/>
        <v>1.7014176454428145</v>
      </c>
    </row>
    <row r="5" spans="1:7" x14ac:dyDescent="0.2">
      <c r="A5" s="2" t="s">
        <v>3</v>
      </c>
      <c r="B5">
        <v>3.5411605937921729</v>
      </c>
      <c r="C5">
        <f>53.2/1.8</f>
        <v>29.555555555555557</v>
      </c>
      <c r="D5">
        <f t="shared" si="1"/>
        <v>16.548358074673864</v>
      </c>
      <c r="E5">
        <f t="shared" si="0"/>
        <v>2.2642624480247426</v>
      </c>
    </row>
    <row r="6" spans="1:7" x14ac:dyDescent="0.2">
      <c r="A6" s="2" t="s">
        <v>4</v>
      </c>
      <c r="B6">
        <v>10.023428348301444</v>
      </c>
      <c r="C6">
        <f>46.7/2.1</f>
        <v>22.238095238095237</v>
      </c>
      <c r="D6">
        <f t="shared" si="1"/>
        <v>16.130761793198339</v>
      </c>
      <c r="E6">
        <f t="shared" si="0"/>
        <v>1.0631502902274892</v>
      </c>
    </row>
    <row r="7" spans="1:7" x14ac:dyDescent="0.2">
      <c r="A7" s="2" t="s">
        <v>5</v>
      </c>
      <c r="B7">
        <v>4.2636986301369868</v>
      </c>
      <c r="C7">
        <f>129.9/5.1</f>
        <v>25.47058823529412</v>
      </c>
      <c r="D7">
        <f t="shared" si="1"/>
        <v>14.867143432715553</v>
      </c>
      <c r="E7">
        <f t="shared" si="0"/>
        <v>1.8458228162885044</v>
      </c>
    </row>
    <row r="8" spans="1:7" x14ac:dyDescent="0.2">
      <c r="A8" s="2" t="s">
        <v>6</v>
      </c>
      <c r="B8">
        <v>23.772397094430993</v>
      </c>
      <c r="C8">
        <v>5.6666666666666696</v>
      </c>
      <c r="D8">
        <f t="shared" si="1"/>
        <v>14.719531880548832</v>
      </c>
      <c r="E8">
        <f t="shared" si="0"/>
        <v>1.5759015561154832</v>
      </c>
    </row>
    <row r="9" spans="1:7" x14ac:dyDescent="0.2">
      <c r="A9" s="2" t="s">
        <v>7</v>
      </c>
      <c r="B9">
        <v>8.23516361619523</v>
      </c>
      <c r="C9">
        <f>45.3/2.4</f>
        <v>18.875</v>
      </c>
      <c r="D9">
        <f t="shared" si="1"/>
        <v>13.555081808097615</v>
      </c>
      <c r="E9">
        <f t="shared" si="0"/>
        <v>0.92607888872244137</v>
      </c>
    </row>
    <row r="10" spans="1:7" x14ac:dyDescent="0.2">
      <c r="A10" s="2" t="s">
        <v>8</v>
      </c>
      <c r="B10">
        <v>13.922027290448341</v>
      </c>
      <c r="C10">
        <f>128/10.8</f>
        <v>11.851851851851851</v>
      </c>
      <c r="D10">
        <f t="shared" si="1"/>
        <v>12.886939571150096</v>
      </c>
      <c r="E10">
        <f t="shared" si="0"/>
        <v>0.18018564388396779</v>
      </c>
    </row>
    <row r="11" spans="1:7" x14ac:dyDescent="0.2">
      <c r="A11" s="2" t="s">
        <v>9</v>
      </c>
      <c r="B11">
        <v>12.146618551189523</v>
      </c>
      <c r="C11" s="1">
        <f>859.7/66.5</f>
        <v>12.927819548872181</v>
      </c>
      <c r="D11">
        <f t="shared" si="1"/>
        <v>12.537219050030853</v>
      </c>
      <c r="E11">
        <f t="shared" si="0"/>
        <v>6.7994819253424862E-2</v>
      </c>
    </row>
    <row r="12" spans="1:7" x14ac:dyDescent="0.2">
      <c r="A12" s="2" t="s">
        <v>10</v>
      </c>
      <c r="B12">
        <v>16.232352941176469</v>
      </c>
      <c r="C12">
        <f>102.4/12</f>
        <v>8.5333333333333332</v>
      </c>
      <c r="D12">
        <f t="shared" si="1"/>
        <v>12.382843137254902</v>
      </c>
      <c r="E12">
        <f t="shared" si="0"/>
        <v>0.67011364324514378</v>
      </c>
    </row>
    <row r="13" spans="1:7" x14ac:dyDescent="0.2">
      <c r="A13" s="2" t="s">
        <v>11</v>
      </c>
      <c r="B13">
        <v>18.653526970954353</v>
      </c>
      <c r="C13">
        <f>34/5.7</f>
        <v>5.9649122807017543</v>
      </c>
      <c r="D13">
        <f t="shared" si="1"/>
        <v>12.309219625828053</v>
      </c>
      <c r="E13">
        <f t="shared" si="0"/>
        <v>1.1044021513021027</v>
      </c>
    </row>
    <row r="14" spans="1:7" x14ac:dyDescent="0.2">
      <c r="A14" s="2" t="s">
        <v>12</v>
      </c>
      <c r="B14">
        <v>7.8891760904684967</v>
      </c>
      <c r="C14">
        <f>118.8/7.2</f>
        <v>16.5</v>
      </c>
      <c r="D14">
        <f t="shared" si="1"/>
        <v>12.194588045234248</v>
      </c>
      <c r="E14">
        <f t="shared" si="0"/>
        <v>0.74947602100926158</v>
      </c>
    </row>
    <row r="15" spans="1:7" x14ac:dyDescent="0.2">
      <c r="A15" s="2" t="s">
        <v>13</v>
      </c>
      <c r="B15">
        <v>9.4479812363880029</v>
      </c>
      <c r="C15">
        <f>1130.7/75.7</f>
        <v>14.936591809775429</v>
      </c>
      <c r="D15">
        <f t="shared" si="1"/>
        <v>12.192286523081716</v>
      </c>
      <c r="E15">
        <f t="shared" si="0"/>
        <v>0.47772223153447085</v>
      </c>
    </row>
    <row r="16" spans="1:7" x14ac:dyDescent="0.2">
      <c r="A16" s="2" t="s">
        <v>14</v>
      </c>
      <c r="B16">
        <v>7.384360828532909</v>
      </c>
      <c r="C16">
        <f>872/52.6</f>
        <v>16.577946768060837</v>
      </c>
      <c r="D16">
        <f t="shared" si="1"/>
        <v>11.981153798296873</v>
      </c>
      <c r="E16">
        <f t="shared" si="0"/>
        <v>0.80019894509014211</v>
      </c>
    </row>
    <row r="17" spans="1:5" x14ac:dyDescent="0.2">
      <c r="A17" s="2" t="s">
        <v>15</v>
      </c>
      <c r="B17">
        <v>17.324648254299117</v>
      </c>
      <c r="C17">
        <f>171.4/31.9</f>
        <v>5.3730407523510975</v>
      </c>
      <c r="D17">
        <f t="shared" si="1"/>
        <v>11.348844503325108</v>
      </c>
      <c r="E17">
        <f t="shared" si="0"/>
        <v>1.0402539094208223</v>
      </c>
    </row>
    <row r="18" spans="1:5" x14ac:dyDescent="0.2">
      <c r="A18" s="2" t="s">
        <v>16</v>
      </c>
      <c r="B18">
        <v>12.347985347985349</v>
      </c>
      <c r="C18">
        <f>88.2/13.4</f>
        <v>6.5820895522388057</v>
      </c>
      <c r="D18">
        <f t="shared" si="1"/>
        <v>9.465037450112078</v>
      </c>
      <c r="E18">
        <f t="shared" si="0"/>
        <v>0.50185681230418522</v>
      </c>
    </row>
    <row r="19" spans="1:5" x14ac:dyDescent="0.2">
      <c r="A19" s="2" t="s">
        <v>17</v>
      </c>
      <c r="B19">
        <v>10.002334630350195</v>
      </c>
      <c r="C19">
        <f>201/22.6</f>
        <v>8.8938053097345122</v>
      </c>
      <c r="D19">
        <f t="shared" si="1"/>
        <v>9.4480699700423543</v>
      </c>
      <c r="E19">
        <f t="shared" si="0"/>
        <v>9.6485092845470105E-2</v>
      </c>
    </row>
    <row r="20" spans="1:5" x14ac:dyDescent="0.2">
      <c r="A20" s="2" t="s">
        <v>18</v>
      </c>
      <c r="B20">
        <v>11.035744577729309</v>
      </c>
      <c r="C20">
        <f>126/16.4</f>
        <v>7.6829268292682933</v>
      </c>
      <c r="D20">
        <f t="shared" si="1"/>
        <v>9.3593357034988003</v>
      </c>
      <c r="E20">
        <f t="shared" si="0"/>
        <v>0.29182532724937804</v>
      </c>
    </row>
    <row r="21" spans="1:5" x14ac:dyDescent="0.2">
      <c r="A21" s="2" t="s">
        <v>19</v>
      </c>
      <c r="B21">
        <v>11.523386342376051</v>
      </c>
      <c r="C21">
        <f>128.1/18.1</f>
        <v>7.0773480662983417</v>
      </c>
      <c r="D21">
        <f t="shared" si="1"/>
        <v>9.3003672043371957</v>
      </c>
      <c r="E21">
        <f t="shared" si="0"/>
        <v>0.38697796069446033</v>
      </c>
    </row>
    <row r="22" spans="1:5" x14ac:dyDescent="0.2">
      <c r="A22" s="2" t="s">
        <v>20</v>
      </c>
      <c r="B22">
        <v>2.6089896579156724</v>
      </c>
      <c r="C22">
        <f>1251.2/83.2</f>
        <v>15.038461538461538</v>
      </c>
      <c r="D22">
        <f t="shared" si="1"/>
        <v>8.8237255981886058</v>
      </c>
      <c r="E22">
        <f t="shared" si="0"/>
        <v>1.0818466648663418</v>
      </c>
    </row>
    <row r="23" spans="1:5" x14ac:dyDescent="0.2">
      <c r="A23" s="2" t="s">
        <v>21</v>
      </c>
      <c r="B23">
        <v>8.1963382449967011</v>
      </c>
      <c r="C23">
        <f>897.7/106.4</f>
        <v>8.4370300751879697</v>
      </c>
      <c r="D23">
        <f t="shared" si="1"/>
        <v>8.3166841600923362</v>
      </c>
      <c r="E23">
        <f t="shared" si="0"/>
        <v>2.0949534803691449E-2</v>
      </c>
    </row>
    <row r="24" spans="1:5" x14ac:dyDescent="0.2">
      <c r="A24" s="2" t="s">
        <v>22</v>
      </c>
      <c r="B24">
        <v>7.8330969267139485</v>
      </c>
      <c r="C24">
        <f>460.2/65.2</f>
        <v>7.0582822085889569</v>
      </c>
      <c r="D24">
        <f t="shared" si="1"/>
        <v>7.4456895676514527</v>
      </c>
      <c r="E24">
        <f t="shared" si="0"/>
        <v>6.7438964965586642E-2</v>
      </c>
    </row>
    <row r="25" spans="1:5" x14ac:dyDescent="0.2">
      <c r="A25" s="2" t="s">
        <v>23</v>
      </c>
      <c r="B25">
        <v>7.8873720136518779</v>
      </c>
      <c r="C25">
        <f>259.2/37.1</f>
        <v>6.9865229110512121</v>
      </c>
      <c r="D25">
        <f t="shared" si="1"/>
        <v>7.4369474623515455</v>
      </c>
      <c r="E25">
        <f t="shared" si="0"/>
        <v>7.8408850075258926E-2</v>
      </c>
    </row>
    <row r="26" spans="1:5" x14ac:dyDescent="0.2">
      <c r="A26" s="2" t="s">
        <v>24</v>
      </c>
      <c r="B26">
        <v>6.8157124681933832</v>
      </c>
      <c r="C26">
        <f>87.5/12</f>
        <v>7.291666666666667</v>
      </c>
      <c r="D26">
        <f t="shared" si="1"/>
        <v>7.0536895674300251</v>
      </c>
      <c r="E26">
        <f t="shared" si="0"/>
        <v>4.1426495606251106E-2</v>
      </c>
    </row>
    <row r="27" spans="1:5" x14ac:dyDescent="0.2">
      <c r="A27" s="2" t="s">
        <v>25</v>
      </c>
      <c r="B27">
        <v>8.9601164483260565</v>
      </c>
      <c r="C27">
        <f>102.3/27</f>
        <v>3.7888888888888888</v>
      </c>
      <c r="D27">
        <f t="shared" si="1"/>
        <v>6.3745026686074731</v>
      </c>
      <c r="E27">
        <f t="shared" si="0"/>
        <v>0.45009758598016275</v>
      </c>
    </row>
    <row r="28" spans="1:5" x14ac:dyDescent="0.2">
      <c r="A28" s="2" t="s">
        <v>26</v>
      </c>
      <c r="B28">
        <v>9.5714285714285712</v>
      </c>
      <c r="C28">
        <f>98.4/36.6</f>
        <v>2.6885245901639343</v>
      </c>
      <c r="D28">
        <f t="shared" si="1"/>
        <v>6.129976580796253</v>
      </c>
      <c r="E28">
        <f t="shared" si="0"/>
        <v>0.59907989561334385</v>
      </c>
    </row>
    <row r="29" spans="1:5" x14ac:dyDescent="0.2">
      <c r="A29" s="2" t="s">
        <v>27</v>
      </c>
      <c r="B29">
        <v>4.9819555182543009</v>
      </c>
      <c r="C29">
        <f>87.6/13.7</f>
        <v>6.3941605839416056</v>
      </c>
      <c r="D29">
        <f t="shared" si="1"/>
        <v>5.6880580510979533</v>
      </c>
      <c r="E29">
        <f t="shared" si="0"/>
        <v>0.12291667378180476</v>
      </c>
    </row>
    <row r="30" spans="1:5" x14ac:dyDescent="0.2">
      <c r="A30" s="2" t="s">
        <v>28</v>
      </c>
      <c r="B30">
        <v>2.2582049333241208</v>
      </c>
      <c r="C30">
        <f>357.1/44.8</f>
        <v>7.9709821428571441</v>
      </c>
      <c r="D30">
        <f t="shared" si="1"/>
        <v>5.1145935380906327</v>
      </c>
      <c r="E30">
        <f t="shared" si="0"/>
        <v>0.49723343281632043</v>
      </c>
    </row>
    <row r="31" spans="1:5" x14ac:dyDescent="0.2">
      <c r="A31" s="2" t="s">
        <v>29</v>
      </c>
      <c r="B31">
        <v>4.7090279962252284</v>
      </c>
      <c r="C31">
        <f>130/27.8</f>
        <v>4.6762589928057556</v>
      </c>
      <c r="D31">
        <f t="shared" si="1"/>
        <v>4.692643494515492</v>
      </c>
      <c r="E31">
        <f t="shared" si="0"/>
        <v>2.8521756516330316E-3</v>
      </c>
    </row>
    <row r="32" spans="1:5" x14ac:dyDescent="0.2">
      <c r="A32" s="2" t="s">
        <v>30</v>
      </c>
      <c r="B32">
        <v>3.5792316926770709</v>
      </c>
      <c r="C32">
        <f>130.3/23.5</f>
        <v>5.5446808510638306</v>
      </c>
      <c r="D32">
        <f t="shared" si="1"/>
        <v>4.5619562718704509</v>
      </c>
      <c r="E32">
        <f t="shared" si="0"/>
        <v>0.17107039119603279</v>
      </c>
    </row>
    <row r="33" spans="1:5" x14ac:dyDescent="0.2">
      <c r="A33" s="2" t="s">
        <v>31</v>
      </c>
      <c r="B33">
        <v>6.8652256834075018</v>
      </c>
      <c r="C33">
        <f>212.4/102.9</f>
        <v>2.064139941690962</v>
      </c>
      <c r="D33">
        <f t="shared" si="1"/>
        <v>4.4646828125492322</v>
      </c>
      <c r="E33">
        <f t="shared" si="0"/>
        <v>0.4178808759801691</v>
      </c>
    </row>
    <row r="34" spans="1:5" x14ac:dyDescent="0.2">
      <c r="A34" s="2" t="s">
        <v>32</v>
      </c>
      <c r="B34">
        <v>5.6783733826247689</v>
      </c>
      <c r="C34">
        <f>49.5/20.1</f>
        <v>2.4626865671641789</v>
      </c>
      <c r="D34">
        <f t="shared" si="1"/>
        <v>4.0705299748944741</v>
      </c>
      <c r="E34">
        <f t="shared" si="0"/>
        <v>0.27988961156151093</v>
      </c>
    </row>
    <row r="35" spans="1:5" x14ac:dyDescent="0.2">
      <c r="A35" s="2" t="s">
        <v>33</v>
      </c>
      <c r="B35">
        <v>2.6609880749574102</v>
      </c>
      <c r="C35">
        <f>28.9/5.4</f>
        <v>5.3518518518518512</v>
      </c>
      <c r="D35">
        <f t="shared" si="1"/>
        <v>4.0064199634046309</v>
      </c>
      <c r="E35">
        <f t="shared" si="0"/>
        <v>0.23420962938893986</v>
      </c>
    </row>
    <row r="36" spans="1:5" x14ac:dyDescent="0.2">
      <c r="A36" s="2" t="s">
        <v>34</v>
      </c>
      <c r="B36">
        <v>3.8855299539170498</v>
      </c>
      <c r="C36">
        <f>55.6/14.9</f>
        <v>3.7315436241610738</v>
      </c>
      <c r="D36">
        <f t="shared" si="1"/>
        <v>3.8085367890390618</v>
      </c>
      <c r="E36">
        <f t="shared" si="0"/>
        <v>1.3402789666570715E-2</v>
      </c>
    </row>
    <row r="37" spans="1:5" x14ac:dyDescent="0.2">
      <c r="A37" s="1" t="s">
        <v>35</v>
      </c>
      <c r="B37">
        <v>5.1174785100286533</v>
      </c>
      <c r="C37">
        <f>21.1/8.7</f>
        <v>2.4252873563218396</v>
      </c>
      <c r="D37">
        <f t="shared" si="1"/>
        <v>3.7713829331752464</v>
      </c>
      <c r="E37">
        <f t="shared" si="0"/>
        <v>0.23432516271097395</v>
      </c>
    </row>
    <row r="38" spans="1:5" x14ac:dyDescent="0.2">
      <c r="A38" s="2" t="s">
        <v>36</v>
      </c>
      <c r="B38">
        <v>2.4439834024896263</v>
      </c>
      <c r="C38">
        <f>183.2/36.7</f>
        <v>4.9918256130790182</v>
      </c>
      <c r="D38">
        <f t="shared" si="1"/>
        <v>3.717904507784322</v>
      </c>
      <c r="E38">
        <f t="shared" si="0"/>
        <v>0.22176119988219251</v>
      </c>
    </row>
    <row r="39" spans="1:5" x14ac:dyDescent="0.2">
      <c r="A39" s="2"/>
    </row>
  </sheetData>
  <conditionalFormatting sqref="A39">
    <cfRule type="duplicateValues" dxfId="1" priority="1"/>
  </conditionalFormatting>
  <conditionalFormatting sqref="B3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2020-11-25T15:48:34Z</dcterms:created>
  <dcterms:modified xsi:type="dcterms:W3CDTF">2020-11-25T15:55:20Z</dcterms:modified>
</cp:coreProperties>
</file>