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erikaadams/Documents/Lab/TMT data/"/>
    </mc:Choice>
  </mc:AlternateContent>
  <xr:revisionPtr revIDLastSave="0" documentId="8_{36A4803B-2BA2-D94F-B9AD-FC5FA259F221}" xr6:coauthVersionLast="36" xr6:coauthVersionMax="36" xr10:uidLastSave="{00000000-0000-0000-0000-000000000000}"/>
  <bookViews>
    <workbookView xWindow="1020" yWindow="1480" windowWidth="27340" windowHeight="1504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105" i="1" l="1"/>
  <c r="Q105" i="1"/>
  <c r="T105" i="1"/>
  <c r="P109" i="1"/>
  <c r="Q104" i="1"/>
  <c r="K104" i="1"/>
  <c r="H104" i="1"/>
  <c r="E104" i="1"/>
  <c r="B104" i="1"/>
  <c r="H103" i="1"/>
  <c r="E103" i="1"/>
  <c r="B103" i="1"/>
  <c r="I101" i="1"/>
  <c r="I100" i="1"/>
  <c r="I99" i="1"/>
  <c r="I98" i="1"/>
  <c r="O50" i="1"/>
  <c r="B45" i="1"/>
  <c r="B43" i="1"/>
  <c r="O35" i="1" l="1"/>
  <c r="O37" i="1" s="1"/>
  <c r="E96" i="1"/>
  <c r="F98" i="1"/>
  <c r="E88" i="1"/>
  <c r="F89" i="1"/>
  <c r="E79" i="1"/>
  <c r="F81" i="1"/>
  <c r="G81" i="1"/>
  <c r="F82" i="1"/>
  <c r="E70" i="1"/>
  <c r="F72" i="1"/>
  <c r="G72" i="1"/>
  <c r="F73" i="1"/>
  <c r="H96" i="1"/>
  <c r="H88" i="1"/>
  <c r="I90" i="1" s="1"/>
  <c r="I91" i="1" s="1"/>
  <c r="J90" i="1"/>
  <c r="H79" i="1"/>
  <c r="I81" i="1" s="1"/>
  <c r="H70" i="1"/>
  <c r="I72" i="1" s="1"/>
  <c r="I73" i="1" s="1"/>
  <c r="J98" i="1"/>
  <c r="H90" i="1"/>
  <c r="H91" i="1"/>
  <c r="K96" i="1"/>
  <c r="L98" i="1"/>
  <c r="K88" i="1"/>
  <c r="M90" i="1" s="1"/>
  <c r="L90" i="1"/>
  <c r="K70" i="1"/>
  <c r="L72" i="1"/>
  <c r="K79" i="1"/>
  <c r="L81" i="1"/>
  <c r="B96" i="1"/>
  <c r="C98" i="1"/>
  <c r="B88" i="1"/>
  <c r="C90" i="1" s="1"/>
  <c r="B79" i="1"/>
  <c r="C81" i="1"/>
  <c r="D81" i="1"/>
  <c r="C82" i="1"/>
  <c r="B70" i="1"/>
  <c r="C72" i="1"/>
  <c r="D72" i="1"/>
  <c r="C73" i="1"/>
  <c r="O100" i="1"/>
  <c r="O101" i="1"/>
  <c r="L100" i="1"/>
  <c r="L101" i="1" s="1"/>
  <c r="F100" i="1"/>
  <c r="F101" i="1"/>
  <c r="J32" i="1"/>
  <c r="K35" i="1" s="1"/>
  <c r="J19" i="1"/>
  <c r="K21" i="1" s="1"/>
  <c r="J5" i="1"/>
  <c r="K8" i="1" s="1"/>
  <c r="S84" i="1"/>
  <c r="T86" i="1" s="1"/>
  <c r="S93" i="1"/>
  <c r="T95" i="1" s="1"/>
  <c r="S102" i="1"/>
  <c r="T104" i="1" s="1"/>
  <c r="P84" i="1"/>
  <c r="Q86" i="1" s="1"/>
  <c r="Q87" i="1" s="1"/>
  <c r="R86" i="1"/>
  <c r="P93" i="1"/>
  <c r="Q95" i="1" s="1"/>
  <c r="R95" i="1"/>
  <c r="P102" i="1"/>
  <c r="Y84" i="1"/>
  <c r="Z86" i="1" s="1"/>
  <c r="Z87" i="1" s="1"/>
  <c r="AA86" i="1"/>
  <c r="Y102" i="1"/>
  <c r="Z104" i="1" s="1"/>
  <c r="V84" i="1"/>
  <c r="W86" i="1" s="1"/>
  <c r="V93" i="1"/>
  <c r="W95" i="1" s="1"/>
  <c r="V102" i="1"/>
  <c r="W104" i="1" s="1"/>
  <c r="Y93" i="1"/>
  <c r="Z95" i="1" s="1"/>
  <c r="A32" i="1"/>
  <c r="B35" i="1"/>
  <c r="B37" i="1" s="1"/>
  <c r="C35" i="1"/>
  <c r="D32" i="1"/>
  <c r="F35" i="1"/>
  <c r="E37" i="1" s="1"/>
  <c r="N44" i="1"/>
  <c r="O46" i="1"/>
  <c r="O48" i="1" s="1"/>
  <c r="P46" i="1"/>
  <c r="N33" i="1"/>
  <c r="P35" i="1"/>
  <c r="N19" i="1"/>
  <c r="O22" i="1"/>
  <c r="P22" i="1"/>
  <c r="O24" i="1" s="1"/>
  <c r="Q44" i="1"/>
  <c r="R46" i="1"/>
  <c r="R48" i="1" s="1"/>
  <c r="S46" i="1"/>
  <c r="Q33" i="1"/>
  <c r="R35" i="1"/>
  <c r="R37" i="1" s="1"/>
  <c r="S35" i="1"/>
  <c r="Q19" i="1"/>
  <c r="R22" i="1"/>
  <c r="R24" i="1" s="1"/>
  <c r="S22" i="1"/>
  <c r="W19" i="1"/>
  <c r="X22" i="1" s="1"/>
  <c r="W33" i="1"/>
  <c r="X35" i="1" s="1"/>
  <c r="W44" i="1"/>
  <c r="X46" i="1" s="1"/>
  <c r="T19" i="1"/>
  <c r="U22" i="1" s="1"/>
  <c r="U24" i="1" s="1"/>
  <c r="V22" i="1"/>
  <c r="T33" i="1"/>
  <c r="U35" i="1" s="1"/>
  <c r="U37" i="1" s="1"/>
  <c r="V35" i="1"/>
  <c r="T44" i="1"/>
  <c r="U46" i="1" s="1"/>
  <c r="U48" i="1" s="1"/>
  <c r="V46" i="1"/>
  <c r="A5" i="1"/>
  <c r="B8" i="1"/>
  <c r="B10" i="1" s="1"/>
  <c r="C8" i="1"/>
  <c r="D5" i="1"/>
  <c r="E8" i="1"/>
  <c r="E10" i="1" s="1"/>
  <c r="F8" i="1"/>
  <c r="G32" i="1"/>
  <c r="I35" i="1" s="1"/>
  <c r="H35" i="1"/>
  <c r="H37" i="1" s="1"/>
  <c r="A19" i="1"/>
  <c r="B21" i="1" s="1"/>
  <c r="G19" i="1"/>
  <c r="H21" i="1" s="1"/>
  <c r="G5" i="1"/>
  <c r="H8" i="1" s="1"/>
  <c r="H10" i="1" s="1"/>
  <c r="I8" i="1"/>
  <c r="D19" i="1"/>
  <c r="E21" i="1"/>
  <c r="E23" i="1" s="1"/>
  <c r="F21" i="1"/>
  <c r="E35" i="1"/>
  <c r="G12" i="1" l="1"/>
  <c r="C12" i="1"/>
  <c r="T26" i="1"/>
  <c r="P26" i="1"/>
  <c r="E43" i="1"/>
  <c r="E45" i="1"/>
  <c r="P110" i="1"/>
  <c r="K10" i="1"/>
  <c r="B23" i="1"/>
  <c r="K23" i="1"/>
  <c r="T38" i="1"/>
  <c r="P38" i="1"/>
  <c r="O52" i="1"/>
  <c r="Q96" i="1"/>
  <c r="R52" i="1"/>
  <c r="R50" i="1"/>
  <c r="W105" i="1"/>
  <c r="T96" i="1"/>
  <c r="U50" i="1"/>
  <c r="U52" i="1"/>
  <c r="C39" i="1"/>
  <c r="G39" i="1"/>
  <c r="Y110" i="1"/>
  <c r="Y109" i="1"/>
  <c r="L91" i="1"/>
  <c r="X104" i="1"/>
  <c r="X95" i="1"/>
  <c r="W96" i="1" s="1"/>
  <c r="X86" i="1"/>
  <c r="W87" i="1" s="1"/>
  <c r="U104" i="1"/>
  <c r="U95" i="1"/>
  <c r="U86" i="1"/>
  <c r="T87" i="1" s="1"/>
  <c r="I21" i="1"/>
  <c r="H23" i="1" s="1"/>
  <c r="C21" i="1"/>
  <c r="Y46" i="1"/>
  <c r="X48" i="1" s="1"/>
  <c r="Y35" i="1"/>
  <c r="X37" i="1" s="1"/>
  <c r="Y22" i="1"/>
  <c r="X24" i="1" s="1"/>
  <c r="L8" i="1"/>
  <c r="L21" i="1"/>
  <c r="L35" i="1"/>
  <c r="K37" i="1" s="1"/>
  <c r="H45" i="1" l="1"/>
  <c r="H43" i="1"/>
  <c r="V110" i="1"/>
  <c r="V109" i="1"/>
  <c r="K43" i="1"/>
  <c r="K45" i="1"/>
  <c r="S110" i="1"/>
  <c r="S109" i="1"/>
  <c r="X50" i="1"/>
  <c r="X52" i="1" s="1"/>
  <c r="C25" i="1"/>
  <c r="G25" i="1"/>
  <c r="K103" i="1"/>
</calcChain>
</file>

<file path=xl/sharedStrings.xml><?xml version="1.0" encoding="utf-8"?>
<sst xmlns="http://schemas.openxmlformats.org/spreadsheetml/2006/main" count="319" uniqueCount="51">
  <si>
    <t xml:space="preserve">Man6P </t>
  </si>
  <si>
    <t>WCL</t>
  </si>
  <si>
    <t>WT CRT</t>
  </si>
  <si>
    <t>Y109A CRT</t>
  </si>
  <si>
    <t>Y109A</t>
  </si>
  <si>
    <t>WT</t>
  </si>
  <si>
    <t>1/2 ko</t>
  </si>
  <si>
    <t>% reglu</t>
  </si>
  <si>
    <t>Normalized % reglu</t>
  </si>
  <si>
    <t>normalized</t>
  </si>
  <si>
    <t>%reglu</t>
  </si>
  <si>
    <t>Normalized</t>
  </si>
  <si>
    <t>Normalized reglu</t>
  </si>
  <si>
    <t>avg</t>
  </si>
  <si>
    <t>avg 897 % reglu</t>
  </si>
  <si>
    <t>average 898 reglu</t>
  </si>
  <si>
    <t>average 899 reglu</t>
  </si>
  <si>
    <t>average 1/2 ko</t>
  </si>
  <si>
    <t>stdev</t>
  </si>
  <si>
    <t>p value</t>
  </si>
  <si>
    <t>p value 897 to 898</t>
  </si>
  <si>
    <t>p value 897 to 899</t>
  </si>
  <si>
    <t>p vaue 897 to 1/2</t>
  </si>
  <si>
    <t>percent decrease</t>
  </si>
  <si>
    <t>Percent decrease</t>
  </si>
  <si>
    <t>Norm</t>
  </si>
  <si>
    <t>p value to 897</t>
  </si>
  <si>
    <t>ENPP1</t>
  </si>
  <si>
    <t>HexB</t>
  </si>
  <si>
    <t>norm</t>
  </si>
  <si>
    <t>897 to 898</t>
  </si>
  <si>
    <t>897 to 899</t>
  </si>
  <si>
    <t>897 to 1/2</t>
  </si>
  <si>
    <t>alpha gal 3-6</t>
  </si>
  <si>
    <t>897 avg % reglu</t>
  </si>
  <si>
    <t>898 avg % reglu</t>
  </si>
  <si>
    <t>899 avg % regu</t>
  </si>
  <si>
    <t xml:space="preserve">897 to 899 </t>
  </si>
  <si>
    <t>Bio rep 1</t>
  </si>
  <si>
    <t>Bio Rep 2</t>
  </si>
  <si>
    <t>Bio Rep 3</t>
  </si>
  <si>
    <t>Final quants</t>
  </si>
  <si>
    <t>Bio Rep 1</t>
  </si>
  <si>
    <t>Note</t>
  </si>
  <si>
    <t>IGF-1R</t>
  </si>
  <si>
    <t>897: ALG6-/-</t>
  </si>
  <si>
    <t>898: ALG6/UGGT1-/-</t>
  </si>
  <si>
    <t>899: ALG6/UGGT2-/-</t>
  </si>
  <si>
    <t>1/2 ko: AL6/UGGT1/UGGT2-/-</t>
  </si>
  <si>
    <t>Bio Rep 4</t>
  </si>
  <si>
    <t>Avg % reglu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</si>
</sst>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sz val="12"/>
      <color indexed="206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4" fillId="0" borderId="0" xfId="0" applyFont="1"/>
    <xf numFmtId="0" fontId="1" fillId="0" borderId="0" xfId="0" applyFont="1"/>
    <xf numFmtId="16" fontId="0" fillId="0" borderId="0" xfId="0" applyNumberFormat="1"/>
    <xf numFmtId="0" fontId="0" fillId="0" borderId="0" xfId="0" applyFont="1"/>
    <xf numFmtId="3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</cellXfs>
  <cellStyles count="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2"/>
  <sheetViews>
    <sheetView tabSelected="1" zoomScale="63" workbookViewId="0">
      <selection activeCell="D64" sqref="D64"/>
    </sheetView>
  </sheetViews>
  <sheetFormatPr baseColWidth="10" defaultRowHeight="16"/>
  <sheetData>
    <row r="1" spans="1:23" ht="19">
      <c r="A1" s="8" t="s">
        <v>0</v>
      </c>
      <c r="B1" s="1" t="s">
        <v>38</v>
      </c>
      <c r="N1" s="8"/>
      <c r="O1" s="9" t="s">
        <v>43</v>
      </c>
    </row>
    <row r="2" spans="1:23" ht="19">
      <c r="A2">
        <v>897</v>
      </c>
      <c r="D2">
        <v>898</v>
      </c>
      <c r="G2">
        <v>899</v>
      </c>
      <c r="J2" t="s">
        <v>6</v>
      </c>
      <c r="O2" s="10" t="s">
        <v>45</v>
      </c>
    </row>
    <row r="3" spans="1:23" ht="19">
      <c r="A3" t="s">
        <v>1</v>
      </c>
      <c r="B3" t="s">
        <v>2</v>
      </c>
      <c r="C3" t="s">
        <v>3</v>
      </c>
      <c r="D3" t="s">
        <v>1</v>
      </c>
      <c r="E3" t="s">
        <v>2</v>
      </c>
      <c r="F3" t="s">
        <v>4</v>
      </c>
      <c r="G3" t="s">
        <v>1</v>
      </c>
      <c r="H3" t="s">
        <v>5</v>
      </c>
      <c r="I3" t="s">
        <v>4</v>
      </c>
      <c r="J3" t="s">
        <v>1</v>
      </c>
      <c r="K3" t="s">
        <v>5</v>
      </c>
      <c r="L3" t="s">
        <v>4</v>
      </c>
      <c r="O3" s="10" t="s">
        <v>46</v>
      </c>
    </row>
    <row r="4" spans="1:23" ht="19">
      <c r="A4">
        <v>48007.207999999999</v>
      </c>
      <c r="B4">
        <v>53054.116000000002</v>
      </c>
      <c r="C4">
        <v>14687.772999999999</v>
      </c>
      <c r="D4">
        <v>50842.915000000001</v>
      </c>
      <c r="E4">
        <v>41008.036999999997</v>
      </c>
      <c r="F4">
        <v>22956.53</v>
      </c>
      <c r="G4">
        <v>43239.108</v>
      </c>
      <c r="H4">
        <v>48626.53</v>
      </c>
      <c r="I4">
        <v>7154.3680000000004</v>
      </c>
      <c r="J4">
        <v>47735.057000000001</v>
      </c>
      <c r="K4">
        <v>18456.621999999999</v>
      </c>
      <c r="L4">
        <v>19134.994999999999</v>
      </c>
      <c r="N4" s="2"/>
      <c r="O4" s="10" t="s">
        <v>47</v>
      </c>
      <c r="P4" s="2"/>
      <c r="T4" s="2"/>
      <c r="U4" s="2"/>
      <c r="V4" s="2"/>
    </row>
    <row r="5" spans="1:23" ht="19">
      <c r="A5">
        <f>9.5*A4</f>
        <v>456068.47599999997</v>
      </c>
      <c r="D5">
        <f>D4*9.5</f>
        <v>483007.6925</v>
      </c>
      <c r="G5">
        <f>G4*9.5</f>
        <v>410771.52600000001</v>
      </c>
      <c r="J5">
        <f>J4*9.5</f>
        <v>453483.04149999999</v>
      </c>
      <c r="O5" s="10" t="s">
        <v>48</v>
      </c>
    </row>
    <row r="7" spans="1:23">
      <c r="B7" t="s">
        <v>7</v>
      </c>
      <c r="E7" t="s">
        <v>7</v>
      </c>
      <c r="H7" t="s">
        <v>7</v>
      </c>
      <c r="K7" t="s">
        <v>7</v>
      </c>
    </row>
    <row r="8" spans="1:23">
      <c r="B8">
        <f>B4/A5*100</f>
        <v>11.632927683429715</v>
      </c>
      <c r="C8">
        <f>C4/A5*100</f>
        <v>3.2205192362385513</v>
      </c>
      <c r="E8">
        <f>E4/D5*100</f>
        <v>8.4901415933453261</v>
      </c>
      <c r="F8">
        <f>F4/D5*100</f>
        <v>4.7528290659677221</v>
      </c>
      <c r="H8">
        <f>H4/G5*100</f>
        <v>11.837853142722457</v>
      </c>
      <c r="I8">
        <f>I4/G5*100</f>
        <v>1.7416903429669566</v>
      </c>
      <c r="K8">
        <f>K4/J5*100</f>
        <v>4.0699696153907885</v>
      </c>
      <c r="L8">
        <f>L4/J5*100</f>
        <v>4.2195613173772895</v>
      </c>
    </row>
    <row r="9" spans="1:23">
      <c r="B9" t="s">
        <v>8</v>
      </c>
      <c r="E9" t="s">
        <v>8</v>
      </c>
      <c r="H9" t="s">
        <v>8</v>
      </c>
      <c r="K9" t="s">
        <v>9</v>
      </c>
    </row>
    <row r="10" spans="1:23">
      <c r="B10">
        <f>B8-C8</f>
        <v>8.4124084471911633</v>
      </c>
      <c r="E10">
        <f>E8-F8</f>
        <v>3.737312527377604</v>
      </c>
      <c r="H10">
        <f>H8-I8</f>
        <v>10.096162799755501</v>
      </c>
      <c r="K10">
        <f>K8-L8</f>
        <v>-0.14959170198650096</v>
      </c>
    </row>
    <row r="11" spans="1:23">
      <c r="C11" t="s">
        <v>23</v>
      </c>
      <c r="G11" t="s">
        <v>23</v>
      </c>
    </row>
    <row r="12" spans="1:23">
      <c r="C12">
        <f>(B10-E10)/B10*100</f>
        <v>55.573810391654689</v>
      </c>
      <c r="G12">
        <f>(B10-H10)/B10*100</f>
        <v>-20.01512840388212</v>
      </c>
    </row>
    <row r="14" spans="1:23">
      <c r="N14" s="8" t="s">
        <v>44</v>
      </c>
    </row>
    <row r="15" spans="1:23">
      <c r="B15" s="1" t="s">
        <v>39</v>
      </c>
      <c r="N15" t="s">
        <v>42</v>
      </c>
      <c r="O15" s="1"/>
    </row>
    <row r="16" spans="1:23">
      <c r="A16">
        <v>897</v>
      </c>
      <c r="D16">
        <v>898</v>
      </c>
      <c r="G16">
        <v>899</v>
      </c>
      <c r="J16" t="s">
        <v>6</v>
      </c>
      <c r="N16">
        <v>897</v>
      </c>
      <c r="Q16">
        <v>898</v>
      </c>
      <c r="T16">
        <v>899</v>
      </c>
      <c r="W16" t="s">
        <v>6</v>
      </c>
    </row>
    <row r="17" spans="1:25">
      <c r="A17" t="s">
        <v>1</v>
      </c>
      <c r="B17" t="s">
        <v>2</v>
      </c>
      <c r="C17" t="s">
        <v>3</v>
      </c>
      <c r="D17" t="s">
        <v>1</v>
      </c>
      <c r="E17" t="s">
        <v>2</v>
      </c>
      <c r="F17" t="s">
        <v>4</v>
      </c>
      <c r="G17" t="s">
        <v>1</v>
      </c>
      <c r="H17" t="s">
        <v>5</v>
      </c>
      <c r="I17" t="s">
        <v>4</v>
      </c>
      <c r="J17" t="s">
        <v>1</v>
      </c>
      <c r="K17" t="s">
        <v>5</v>
      </c>
      <c r="L17" t="s">
        <v>4</v>
      </c>
      <c r="N17" t="s">
        <v>1</v>
      </c>
      <c r="O17" t="s">
        <v>2</v>
      </c>
      <c r="P17" t="s">
        <v>3</v>
      </c>
      <c r="Q17" t="s">
        <v>1</v>
      </c>
      <c r="R17" t="s">
        <v>2</v>
      </c>
      <c r="S17" t="s">
        <v>4</v>
      </c>
      <c r="T17" t="s">
        <v>1</v>
      </c>
      <c r="U17" t="s">
        <v>5</v>
      </c>
      <c r="V17" t="s">
        <v>4</v>
      </c>
      <c r="W17" t="s">
        <v>1</v>
      </c>
      <c r="X17" t="s">
        <v>5</v>
      </c>
      <c r="Y17" t="s">
        <v>4</v>
      </c>
    </row>
    <row r="18" spans="1:25">
      <c r="A18">
        <v>55481.785000000003</v>
      </c>
      <c r="B18">
        <v>34674.853000000003</v>
      </c>
      <c r="C18">
        <v>5069.3469999999998</v>
      </c>
      <c r="D18">
        <v>45394.572</v>
      </c>
      <c r="E18">
        <v>27322.61</v>
      </c>
      <c r="F18">
        <v>12126.023999999999</v>
      </c>
      <c r="G18">
        <v>43681.358999999997</v>
      </c>
      <c r="H18">
        <v>38220.480000000003</v>
      </c>
      <c r="I18">
        <v>6627.2250000000004</v>
      </c>
      <c r="J18">
        <v>43016.099000000002</v>
      </c>
      <c r="K18">
        <v>742.09199999999998</v>
      </c>
      <c r="L18">
        <v>835.09199999999998</v>
      </c>
      <c r="N18">
        <v>47212.087</v>
      </c>
      <c r="O18">
        <v>46531.885999999999</v>
      </c>
      <c r="P18">
        <v>5134.5690000000004</v>
      </c>
      <c r="Q18">
        <v>56406.572</v>
      </c>
      <c r="R18">
        <v>47870.803</v>
      </c>
      <c r="S18">
        <v>9261.9449999999997</v>
      </c>
      <c r="T18">
        <v>35228.822999999997</v>
      </c>
      <c r="U18">
        <v>52574.794000000002</v>
      </c>
      <c r="V18">
        <v>7041.5690000000004</v>
      </c>
      <c r="W18">
        <v>41476.919000000002</v>
      </c>
      <c r="X18">
        <v>4978.7610000000004</v>
      </c>
      <c r="Y18">
        <v>507.678</v>
      </c>
    </row>
    <row r="19" spans="1:25">
      <c r="A19">
        <f>A18*4.5</f>
        <v>249668.03250000003</v>
      </c>
      <c r="D19">
        <f>D18*4.5</f>
        <v>204275.57399999999</v>
      </c>
      <c r="G19">
        <f>4.5*G18</f>
        <v>196566.11549999999</v>
      </c>
      <c r="J19">
        <f>4.5*J18</f>
        <v>193572.4455</v>
      </c>
      <c r="N19">
        <f>N18*4.5</f>
        <v>212454.3915</v>
      </c>
      <c r="Q19">
        <f>Q18*4.5</f>
        <v>253829.57399999999</v>
      </c>
      <c r="T19">
        <f>4.5*T18</f>
        <v>158529.70349999997</v>
      </c>
      <c r="W19">
        <f>4.5*W18</f>
        <v>186646.1355</v>
      </c>
    </row>
    <row r="20" spans="1:25">
      <c r="B20" t="s">
        <v>7</v>
      </c>
      <c r="E20" t="s">
        <v>10</v>
      </c>
      <c r="H20" t="s">
        <v>7</v>
      </c>
      <c r="K20" t="s">
        <v>7</v>
      </c>
    </row>
    <row r="21" spans="1:25">
      <c r="B21">
        <f>B18/A19*100</f>
        <v>13.888383167356439</v>
      </c>
      <c r="C21">
        <f>C18/A19*100</f>
        <v>2.0304349536619184</v>
      </c>
      <c r="E21">
        <f>E18/D19*100</f>
        <v>13.375368119146739</v>
      </c>
      <c r="F21">
        <f>F18/D19*100</f>
        <v>5.9361105993024887</v>
      </c>
      <c r="H21">
        <f>H18/G19*100</f>
        <v>19.444083687964014</v>
      </c>
      <c r="I21">
        <f>I18/G19*100</f>
        <v>3.3714991941222952</v>
      </c>
      <c r="K21">
        <f>K18/J19*100</f>
        <v>0.38336654686733296</v>
      </c>
      <c r="L21">
        <f>L18/J19*100</f>
        <v>0.43141057491057005</v>
      </c>
      <c r="O21" t="s">
        <v>7</v>
      </c>
      <c r="R21" t="s">
        <v>7</v>
      </c>
      <c r="U21" t="s">
        <v>7</v>
      </c>
      <c r="X21" t="s">
        <v>7</v>
      </c>
    </row>
    <row r="22" spans="1:25">
      <c r="B22" t="s">
        <v>8</v>
      </c>
      <c r="E22" t="s">
        <v>8</v>
      </c>
      <c r="H22" t="s">
        <v>8</v>
      </c>
      <c r="K22" t="s">
        <v>11</v>
      </c>
      <c r="O22">
        <f>O18/N19*100</f>
        <v>21.902058917901915</v>
      </c>
      <c r="P22">
        <f>P18/N19*100</f>
        <v>2.4167864753221635</v>
      </c>
      <c r="R22">
        <f>R18/Q19*100</f>
        <v>18.859426916108678</v>
      </c>
      <c r="S22">
        <f>S18/Q19*100</f>
        <v>3.6488833251557997</v>
      </c>
      <c r="U22">
        <f>U18/T19*100</f>
        <v>33.164001975188206</v>
      </c>
      <c r="V22">
        <f>V18/T19*100</f>
        <v>4.4417978741756761</v>
      </c>
      <c r="X22">
        <f>X18/W19*100</f>
        <v>2.6674867854416413</v>
      </c>
      <c r="Y22">
        <f>Y18/W19*100</f>
        <v>0.27200027401585281</v>
      </c>
    </row>
    <row r="23" spans="1:25">
      <c r="B23">
        <f>B21-C21</f>
        <v>11.85794821369452</v>
      </c>
      <c r="E23">
        <f>E21-F21</f>
        <v>7.4392575198442499</v>
      </c>
      <c r="H23">
        <f>H21-I21</f>
        <v>16.072584493841717</v>
      </c>
      <c r="K23">
        <f>K21-L21</f>
        <v>-4.8044028043237097E-2</v>
      </c>
      <c r="O23" t="s">
        <v>12</v>
      </c>
      <c r="R23" t="s">
        <v>12</v>
      </c>
      <c r="U23" t="s">
        <v>12</v>
      </c>
      <c r="X23" t="s">
        <v>11</v>
      </c>
    </row>
    <row r="24" spans="1:25">
      <c r="C24" t="s">
        <v>23</v>
      </c>
      <c r="G24" t="s">
        <v>24</v>
      </c>
      <c r="O24">
        <f>O22-P22</f>
        <v>19.485272442579753</v>
      </c>
      <c r="R24">
        <f>R22-S22</f>
        <v>15.210543590952877</v>
      </c>
      <c r="U24">
        <f>U22-V22</f>
        <v>28.72220410101253</v>
      </c>
      <c r="X24">
        <f>X22-Y22</f>
        <v>2.3954865114257884</v>
      </c>
    </row>
    <row r="25" spans="1:25">
      <c r="C25">
        <f>(B23-E23)/B23*100</f>
        <v>37.263535092413441</v>
      </c>
      <c r="G25">
        <f>(B23-H23)/B23*100</f>
        <v>-35.542711135133757</v>
      </c>
      <c r="P25" t="s">
        <v>23</v>
      </c>
      <c r="T25" t="s">
        <v>23</v>
      </c>
    </row>
    <row r="26" spans="1:25">
      <c r="P26">
        <f>(O24-R24)/O24*100</f>
        <v>21.938255491289002</v>
      </c>
      <c r="T26">
        <f>(O24-U24)/O24*100</f>
        <v>-47.404683130054579</v>
      </c>
    </row>
    <row r="28" spans="1:25">
      <c r="B28" s="1" t="s">
        <v>40</v>
      </c>
    </row>
    <row r="29" spans="1:25">
      <c r="A29">
        <v>897</v>
      </c>
      <c r="D29">
        <v>898</v>
      </c>
      <c r="G29">
        <v>899</v>
      </c>
      <c r="J29" t="s">
        <v>6</v>
      </c>
      <c r="N29" t="s">
        <v>39</v>
      </c>
      <c r="O29" s="1"/>
    </row>
    <row r="30" spans="1:25">
      <c r="A30" t="s">
        <v>1</v>
      </c>
      <c r="B30" t="s">
        <v>2</v>
      </c>
      <c r="C30" t="s">
        <v>3</v>
      </c>
      <c r="D30" t="s">
        <v>1</v>
      </c>
      <c r="E30" t="s">
        <v>2</v>
      </c>
      <c r="F30" t="s">
        <v>4</v>
      </c>
      <c r="G30" t="s">
        <v>1</v>
      </c>
      <c r="H30" t="s">
        <v>5</v>
      </c>
      <c r="I30" t="s">
        <v>4</v>
      </c>
      <c r="J30" t="s">
        <v>1</v>
      </c>
      <c r="K30" t="s">
        <v>5</v>
      </c>
      <c r="L30" t="s">
        <v>4</v>
      </c>
      <c r="N30">
        <v>897</v>
      </c>
      <c r="Q30">
        <v>898</v>
      </c>
      <c r="T30">
        <v>899</v>
      </c>
      <c r="W30" t="s">
        <v>6</v>
      </c>
    </row>
    <row r="31" spans="1:25">
      <c r="A31">
        <v>45927.057000000001</v>
      </c>
      <c r="B31">
        <v>34708.178999999996</v>
      </c>
      <c r="C31">
        <v>14738.409</v>
      </c>
      <c r="D31">
        <v>17210.79</v>
      </c>
      <c r="E31">
        <v>6339.598</v>
      </c>
      <c r="F31">
        <v>2868.1840000000002</v>
      </c>
      <c r="G31">
        <v>16391.082999999999</v>
      </c>
      <c r="H31">
        <v>10412.134</v>
      </c>
      <c r="I31">
        <v>3141.1840000000002</v>
      </c>
      <c r="J31">
        <v>16301.325999999999</v>
      </c>
      <c r="K31">
        <v>7367.2049999999999</v>
      </c>
      <c r="L31">
        <v>6259.5479999999998</v>
      </c>
      <c r="N31" t="s">
        <v>1</v>
      </c>
      <c r="O31" t="s">
        <v>2</v>
      </c>
      <c r="P31" t="s">
        <v>3</v>
      </c>
      <c r="Q31" t="s">
        <v>1</v>
      </c>
      <c r="R31" t="s">
        <v>2</v>
      </c>
      <c r="S31" t="s">
        <v>4</v>
      </c>
      <c r="T31" t="s">
        <v>1</v>
      </c>
      <c r="U31" t="s">
        <v>5</v>
      </c>
      <c r="V31" t="s">
        <v>4</v>
      </c>
      <c r="W31" t="s">
        <v>1</v>
      </c>
      <c r="X31" t="s">
        <v>5</v>
      </c>
      <c r="Y31" t="s">
        <v>4</v>
      </c>
    </row>
    <row r="32" spans="1:25">
      <c r="A32">
        <f>A31*5</f>
        <v>229635.285</v>
      </c>
      <c r="D32">
        <f>D31*5</f>
        <v>86053.950000000012</v>
      </c>
      <c r="G32">
        <f>G31*5</f>
        <v>81955.414999999994</v>
      </c>
      <c r="J32">
        <f>J31*5</f>
        <v>81506.62999999999</v>
      </c>
      <c r="N32">
        <v>11611.74</v>
      </c>
      <c r="O32">
        <v>17221.376</v>
      </c>
      <c r="P32">
        <v>1734.2339999999999</v>
      </c>
      <c r="Q32">
        <v>8584.1039999999994</v>
      </c>
      <c r="R32">
        <v>3989.9409999999998</v>
      </c>
      <c r="S32">
        <v>1288.749</v>
      </c>
      <c r="T32">
        <v>14714.054</v>
      </c>
      <c r="U32">
        <v>18102.669000000002</v>
      </c>
      <c r="V32">
        <v>1633.749</v>
      </c>
      <c r="W32">
        <v>5351.6189999999997</v>
      </c>
      <c r="X32">
        <v>2067.2339999999999</v>
      </c>
      <c r="Y32">
        <v>1347.6980000000001</v>
      </c>
    </row>
    <row r="33" spans="2:31">
      <c r="N33">
        <f>N32*5</f>
        <v>58058.7</v>
      </c>
      <c r="Q33">
        <f>Q32*5</f>
        <v>42920.52</v>
      </c>
      <c r="T33">
        <f>T32*5</f>
        <v>73570.27</v>
      </c>
      <c r="W33">
        <f>W32*5</f>
        <v>26758.094999999998</v>
      </c>
    </row>
    <row r="34" spans="2:31">
      <c r="B34" t="s">
        <v>7</v>
      </c>
      <c r="E34" t="s">
        <v>7</v>
      </c>
      <c r="H34" t="s">
        <v>7</v>
      </c>
      <c r="K34" t="s">
        <v>7</v>
      </c>
      <c r="O34" t="s">
        <v>10</v>
      </c>
      <c r="R34" t="s">
        <v>7</v>
      </c>
      <c r="U34" t="s">
        <v>7</v>
      </c>
      <c r="X34" t="s">
        <v>7</v>
      </c>
    </row>
    <row r="35" spans="2:31">
      <c r="B35">
        <f>B31/A32*100</f>
        <v>15.114479902337308</v>
      </c>
      <c r="C35">
        <f>C31/A32*100</f>
        <v>6.4181813348066257</v>
      </c>
      <c r="E35">
        <f>E31/D32*100</f>
        <v>7.3670040712831879</v>
      </c>
      <c r="F35">
        <f>F31/D32*100</f>
        <v>3.3330067939937673</v>
      </c>
      <c r="H35">
        <f>H31/G32*100</f>
        <v>12.704632146637291</v>
      </c>
      <c r="I35">
        <f>I31/G32*100</f>
        <v>3.8327961611810526</v>
      </c>
      <c r="K35">
        <f>K31/J32*100</f>
        <v>9.0387800354400625</v>
      </c>
      <c r="L35">
        <f>L31/J32*100</f>
        <v>7.6798022443082248</v>
      </c>
      <c r="O35">
        <f>O32/N33*100</f>
        <v>29.662007588871266</v>
      </c>
      <c r="P35">
        <f>P32/N33*100</f>
        <v>2.9870355347260618</v>
      </c>
      <c r="R35">
        <f>R32/Q33*100</f>
        <v>9.2961152381192029</v>
      </c>
      <c r="S35">
        <f>S32/Q33*10</f>
        <v>0.30026406949403223</v>
      </c>
      <c r="U35">
        <f>U32/T33*100</f>
        <v>24.605956998662641</v>
      </c>
      <c r="V35">
        <f>V32/T33*100</f>
        <v>2.2206646788165925</v>
      </c>
      <c r="X35">
        <f>X32/W33*100</f>
        <v>7.7256396615678362</v>
      </c>
      <c r="Y35">
        <f>Y32/W33*100</f>
        <v>5.0365992048387609</v>
      </c>
    </row>
    <row r="36" spans="2:31">
      <c r="B36" t="s">
        <v>11</v>
      </c>
      <c r="E36" t="s">
        <v>11</v>
      </c>
      <c r="H36" t="s">
        <v>11</v>
      </c>
      <c r="K36" t="s">
        <v>11</v>
      </c>
      <c r="O36" t="s">
        <v>12</v>
      </c>
      <c r="R36" t="s">
        <v>11</v>
      </c>
      <c r="U36" t="s">
        <v>11</v>
      </c>
      <c r="X36" t="s">
        <v>11</v>
      </c>
      <c r="AE36" s="4"/>
    </row>
    <row r="37" spans="2:31">
      <c r="B37">
        <f>B35-C35</f>
        <v>8.6962985675306825</v>
      </c>
      <c r="E37">
        <f>F35</f>
        <v>3.3330067939937673</v>
      </c>
      <c r="H37">
        <f>H35-I35</f>
        <v>8.8718359854562383</v>
      </c>
      <c r="K37">
        <f>K35-L35</f>
        <v>1.3589777911318377</v>
      </c>
      <c r="O37">
        <f>O35-P35</f>
        <v>26.674972054145204</v>
      </c>
      <c r="P37" t="s">
        <v>23</v>
      </c>
      <c r="R37">
        <f>R35-S35</f>
        <v>8.9958511686251708</v>
      </c>
      <c r="T37" t="s">
        <v>23</v>
      </c>
      <c r="U37">
        <f>U35-V35</f>
        <v>22.385292319846048</v>
      </c>
      <c r="X37">
        <f>X35-Y35</f>
        <v>2.6890404567290753</v>
      </c>
    </row>
    <row r="38" spans="2:31">
      <c r="C38" t="s">
        <v>23</v>
      </c>
      <c r="G38" t="s">
        <v>23</v>
      </c>
      <c r="P38">
        <f>(O37-R37)/O37*100</f>
        <v>66.276061506773942</v>
      </c>
      <c r="T38">
        <f>(O37-U37)/O37*100</f>
        <v>16.081290453058052</v>
      </c>
    </row>
    <row r="39" spans="2:31">
      <c r="C39">
        <f>(B37-E37)/B37*100</f>
        <v>61.673270896675568</v>
      </c>
      <c r="G39">
        <f>(B37-H37)/B37*100</f>
        <v>-2.0185302581601645</v>
      </c>
    </row>
    <row r="40" spans="2:31">
      <c r="N40" t="s">
        <v>40</v>
      </c>
      <c r="O40" s="1"/>
    </row>
    <row r="41" spans="2:31">
      <c r="B41" t="s">
        <v>41</v>
      </c>
      <c r="N41">
        <v>897</v>
      </c>
      <c r="Q41">
        <v>898</v>
      </c>
      <c r="T41">
        <v>899</v>
      </c>
      <c r="W41" t="s">
        <v>6</v>
      </c>
    </row>
    <row r="42" spans="2:31">
      <c r="B42" t="s">
        <v>14</v>
      </c>
      <c r="E42" t="s">
        <v>15</v>
      </c>
      <c r="H42" t="s">
        <v>16</v>
      </c>
      <c r="K42" t="s">
        <v>17</v>
      </c>
      <c r="N42" t="s">
        <v>1</v>
      </c>
      <c r="O42" t="s">
        <v>2</v>
      </c>
      <c r="P42" t="s">
        <v>3</v>
      </c>
      <c r="Q42" t="s">
        <v>1</v>
      </c>
      <c r="R42" t="s">
        <v>2</v>
      </c>
      <c r="S42" t="s">
        <v>4</v>
      </c>
      <c r="T42" t="s">
        <v>1</v>
      </c>
      <c r="U42" t="s">
        <v>5</v>
      </c>
      <c r="V42" t="s">
        <v>4</v>
      </c>
      <c r="W42" t="s">
        <v>1</v>
      </c>
      <c r="X42" t="s">
        <v>5</v>
      </c>
      <c r="Y42" t="s">
        <v>4</v>
      </c>
    </row>
    <row r="43" spans="2:31">
      <c r="B43">
        <f>AVERAGE(B37,B23,B10)</f>
        <v>9.6555517428054554</v>
      </c>
      <c r="E43">
        <f>AVERAGE(E37,E23,E10)</f>
        <v>4.83652561373854</v>
      </c>
      <c r="H43">
        <f>AVERAGE(H37,H23,H10)</f>
        <v>11.68019442635115</v>
      </c>
      <c r="K43">
        <f>AVERAGE(K37,K23,K10)</f>
        <v>0.38711402036736658</v>
      </c>
      <c r="N43">
        <v>37979.087</v>
      </c>
      <c r="O43">
        <v>54558.099000000002</v>
      </c>
      <c r="P43">
        <v>5944.0240000000003</v>
      </c>
      <c r="Q43">
        <v>31611.238000000001</v>
      </c>
      <c r="R43">
        <v>27246.027999999998</v>
      </c>
      <c r="S43">
        <v>5287.6310000000003</v>
      </c>
      <c r="T43">
        <v>27148.621999999999</v>
      </c>
      <c r="U43">
        <v>56830.864999999998</v>
      </c>
      <c r="V43">
        <v>17660.167000000001</v>
      </c>
      <c r="W43">
        <v>43309.722999999998</v>
      </c>
      <c r="X43">
        <v>27969.956999999999</v>
      </c>
      <c r="Y43">
        <v>8739.8649999999998</v>
      </c>
    </row>
    <row r="44" spans="2:31">
      <c r="B44" t="s">
        <v>18</v>
      </c>
      <c r="E44" t="s">
        <v>18</v>
      </c>
      <c r="H44" t="s">
        <v>18</v>
      </c>
      <c r="K44" t="s">
        <v>18</v>
      </c>
      <c r="N44">
        <f>N43*5</f>
        <v>189895.435</v>
      </c>
      <c r="Q44">
        <f>Q43*5</f>
        <v>158056.19</v>
      </c>
      <c r="T44">
        <f>T43*5</f>
        <v>135743.10999999999</v>
      </c>
      <c r="W44">
        <f>W43*5</f>
        <v>216548.61499999999</v>
      </c>
    </row>
    <row r="45" spans="2:31">
      <c r="B45">
        <f>STDEV(B37,B23,B10)</f>
        <v>1.9126058301032787</v>
      </c>
      <c r="E45">
        <f>STDEV(E37,E23,E10)</f>
        <v>2.2630788348635265</v>
      </c>
      <c r="H45">
        <f>STDEV(H37,H23,H10)</f>
        <v>3.8528641185221484</v>
      </c>
      <c r="K45">
        <f>STDEV(K37,K23,K10)</f>
        <v>0.84318881290860603</v>
      </c>
      <c r="O45" t="s">
        <v>10</v>
      </c>
      <c r="R45" t="s">
        <v>7</v>
      </c>
      <c r="U45" t="s">
        <v>7</v>
      </c>
      <c r="X45" t="s">
        <v>7</v>
      </c>
    </row>
    <row r="46" spans="2:31">
      <c r="O46">
        <f>O43/N44*100</f>
        <v>28.730600606591729</v>
      </c>
      <c r="P46">
        <f>P43/N44*100</f>
        <v>3.130156341041058</v>
      </c>
      <c r="R46">
        <f>R43/Q44*100</f>
        <v>17.238191050916765</v>
      </c>
      <c r="S46">
        <f>S43/Q44*100</f>
        <v>3.3454121600678852</v>
      </c>
      <c r="U46">
        <f>U43/T44*100</f>
        <v>41.866482210404641</v>
      </c>
      <c r="V46">
        <f>V43/T44*100</f>
        <v>13.009991446343024</v>
      </c>
      <c r="X46">
        <f>X43/W44*100</f>
        <v>12.916248390690468</v>
      </c>
      <c r="Y46">
        <f>Y43/W44*100</f>
        <v>4.03598286694191</v>
      </c>
    </row>
    <row r="47" spans="2:31">
      <c r="C47" t="s">
        <v>20</v>
      </c>
      <c r="F47" t="s">
        <v>21</v>
      </c>
      <c r="I47" t="s">
        <v>22</v>
      </c>
      <c r="O47" t="s">
        <v>11</v>
      </c>
      <c r="R47" t="s">
        <v>25</v>
      </c>
      <c r="U47" t="s">
        <v>25</v>
      </c>
      <c r="X47" t="s">
        <v>25</v>
      </c>
    </row>
    <row r="48" spans="2:31">
      <c r="B48" s="3"/>
      <c r="C48">
        <v>4.8000000000000001E-2</v>
      </c>
      <c r="F48">
        <v>0.4607</v>
      </c>
      <c r="I48">
        <v>1.5E-3</v>
      </c>
      <c r="O48">
        <f>O46-P46</f>
        <v>25.600444265550671</v>
      </c>
      <c r="R48">
        <f>R46-S46</f>
        <v>13.892778890848879</v>
      </c>
      <c r="U48">
        <f>U46-V46</f>
        <v>28.856490764061618</v>
      </c>
      <c r="X48">
        <f>X46-Y46</f>
        <v>8.8802655237485588</v>
      </c>
    </row>
    <row r="50" spans="2:24">
      <c r="B50">
        <v>9.6555517428054554</v>
      </c>
      <c r="C50">
        <v>4.83652561373854</v>
      </c>
      <c r="D50">
        <v>11.68019442635115</v>
      </c>
      <c r="E50">
        <v>0.38711402036736658</v>
      </c>
      <c r="N50" t="s">
        <v>13</v>
      </c>
      <c r="O50">
        <f>AVERAGE(O48,O37,O24)</f>
        <v>23.920229587425212</v>
      </c>
      <c r="R50">
        <f>AVERAGE(R48,R37,R24)</f>
        <v>12.699724550142308</v>
      </c>
      <c r="U50">
        <f>AVERAGE(U48,U37,U24)</f>
        <v>26.6546623949734</v>
      </c>
      <c r="X50">
        <f>AVERAGE(X48,X37,X24)</f>
        <v>4.6549308306344743</v>
      </c>
    </row>
    <row r="51" spans="2:24">
      <c r="B51">
        <v>1.9126058301032787</v>
      </c>
      <c r="C51">
        <v>2.2630788348635265</v>
      </c>
      <c r="D51">
        <v>3.8528641185221484</v>
      </c>
      <c r="E51">
        <v>0.84318881290860603</v>
      </c>
    </row>
    <row r="52" spans="2:24">
      <c r="N52" t="s">
        <v>18</v>
      </c>
      <c r="O52">
        <f>STDEV(O48,O37,O24)</f>
        <v>3.8781807783517683</v>
      </c>
      <c r="R52">
        <f>STDEV(R48,R37,R24)</f>
        <v>3.2746197444807881</v>
      </c>
      <c r="U52">
        <f>STDEV(U24,U37,U48)</f>
        <v>3.6979925440383092</v>
      </c>
      <c r="X52">
        <f>STDEV(X24,X37,X50)</f>
        <v>1.2285484329498659</v>
      </c>
    </row>
    <row r="53" spans="2:24">
      <c r="N53" t="s">
        <v>26</v>
      </c>
      <c r="R53">
        <v>1.8599999999999998E-2</v>
      </c>
      <c r="U53">
        <v>0.53200000000000003</v>
      </c>
      <c r="X53">
        <v>8.9999999999999998E-4</v>
      </c>
    </row>
    <row r="57" spans="2:24">
      <c r="P57" s="4"/>
    </row>
    <row r="61" spans="2:24">
      <c r="P61" s="4"/>
    </row>
    <row r="65" spans="2:17">
      <c r="B65" s="8" t="s">
        <v>28</v>
      </c>
      <c r="P65" s="1"/>
    </row>
    <row r="66" spans="2:17">
      <c r="B66" t="s">
        <v>42</v>
      </c>
      <c r="C66" s="1"/>
    </row>
    <row r="67" spans="2:17">
      <c r="B67">
        <v>897</v>
      </c>
      <c r="E67">
        <v>898</v>
      </c>
      <c r="H67">
        <v>899</v>
      </c>
      <c r="K67" t="s">
        <v>6</v>
      </c>
    </row>
    <row r="68" spans="2:17">
      <c r="B68" t="s">
        <v>1</v>
      </c>
      <c r="C68" t="s">
        <v>2</v>
      </c>
      <c r="D68" t="s">
        <v>3</v>
      </c>
      <c r="E68" t="s">
        <v>1</v>
      </c>
      <c r="F68" t="s">
        <v>2</v>
      </c>
      <c r="G68" t="s">
        <v>4</v>
      </c>
      <c r="H68" t="s">
        <v>1</v>
      </c>
      <c r="I68" t="s">
        <v>5</v>
      </c>
      <c r="J68" t="s">
        <v>4</v>
      </c>
      <c r="K68" t="s">
        <v>1</v>
      </c>
      <c r="L68" t="s">
        <v>5</v>
      </c>
      <c r="M68" t="s">
        <v>4</v>
      </c>
    </row>
    <row r="69" spans="2:17">
      <c r="B69" s="2">
        <v>22128.614000000001</v>
      </c>
      <c r="C69">
        <v>38165.605000000003</v>
      </c>
      <c r="D69">
        <v>1913.627</v>
      </c>
      <c r="E69">
        <v>22898.434000000001</v>
      </c>
      <c r="F69" s="6">
        <v>37928.534</v>
      </c>
      <c r="G69">
        <v>2428.92</v>
      </c>
      <c r="H69">
        <v>36420.910000000003</v>
      </c>
      <c r="I69">
        <v>29860.512999999999</v>
      </c>
      <c r="J69">
        <v>0</v>
      </c>
      <c r="K69">
        <v>11135.128000000001</v>
      </c>
      <c r="L69">
        <v>494.82</v>
      </c>
      <c r="M69">
        <v>0</v>
      </c>
    </row>
    <row r="70" spans="2:17">
      <c r="B70">
        <f>B69*5</f>
        <v>110643.07</v>
      </c>
      <c r="E70">
        <f>E69*5</f>
        <v>114492.17000000001</v>
      </c>
      <c r="H70">
        <f>H69*5</f>
        <v>182104.55000000002</v>
      </c>
      <c r="K70">
        <f>K69*5</f>
        <v>55675.64</v>
      </c>
    </row>
    <row r="71" spans="2:17">
      <c r="C71" t="s">
        <v>7</v>
      </c>
      <c r="F71" t="s">
        <v>7</v>
      </c>
      <c r="I71" t="s">
        <v>7</v>
      </c>
      <c r="L71" t="s">
        <v>7</v>
      </c>
    </row>
    <row r="72" spans="2:17">
      <c r="C72">
        <f>C69/B70*100</f>
        <v>34.494347454386435</v>
      </c>
      <c r="D72">
        <f>D69/B70*100</f>
        <v>1.7295498037066395</v>
      </c>
      <c r="F72">
        <f>F69/E70*100</f>
        <v>33.127622613843371</v>
      </c>
      <c r="G72">
        <f>G69/E70*100</f>
        <v>2.1214725862912722</v>
      </c>
      <c r="I72">
        <f>I69/H70*100</f>
        <v>16.397455747261667</v>
      </c>
      <c r="L72">
        <f>L69/K70*100</f>
        <v>0.88875493842549458</v>
      </c>
      <c r="P72" s="1"/>
    </row>
    <row r="73" spans="2:17">
      <c r="B73" t="s">
        <v>9</v>
      </c>
      <c r="C73">
        <f>C72-D72</f>
        <v>32.764797650679796</v>
      </c>
      <c r="E73" t="s">
        <v>9</v>
      </c>
      <c r="F73">
        <f>F72-G72</f>
        <v>31.006150027552099</v>
      </c>
      <c r="H73" t="s">
        <v>9</v>
      </c>
      <c r="I73">
        <f>I72</f>
        <v>16.397455747261667</v>
      </c>
    </row>
    <row r="75" spans="2:17">
      <c r="B75" t="s">
        <v>39</v>
      </c>
      <c r="C75" s="1"/>
    </row>
    <row r="76" spans="2:17">
      <c r="B76">
        <v>897</v>
      </c>
      <c r="E76">
        <v>898</v>
      </c>
      <c r="H76">
        <v>899</v>
      </c>
      <c r="K76" t="s">
        <v>6</v>
      </c>
    </row>
    <row r="77" spans="2:17">
      <c r="B77" t="s">
        <v>1</v>
      </c>
      <c r="C77" t="s">
        <v>2</v>
      </c>
      <c r="D77" t="s">
        <v>3</v>
      </c>
      <c r="E77" t="s">
        <v>1</v>
      </c>
      <c r="F77" t="s">
        <v>2</v>
      </c>
      <c r="G77" t="s">
        <v>4</v>
      </c>
      <c r="H77" t="s">
        <v>1</v>
      </c>
      <c r="I77" t="s">
        <v>5</v>
      </c>
      <c r="J77" t="s">
        <v>4</v>
      </c>
      <c r="K77" t="s">
        <v>1</v>
      </c>
      <c r="L77" t="s">
        <v>5</v>
      </c>
      <c r="M77" t="s">
        <v>4</v>
      </c>
    </row>
    <row r="78" spans="2:17">
      <c r="B78">
        <v>21597.852999999999</v>
      </c>
      <c r="C78" s="6">
        <v>53468.764999999999</v>
      </c>
      <c r="D78">
        <v>4554.598</v>
      </c>
      <c r="E78">
        <v>12310.154</v>
      </c>
      <c r="F78">
        <v>45197.572</v>
      </c>
      <c r="G78">
        <v>4517.4560000000001</v>
      </c>
      <c r="H78">
        <v>44771.843999999997</v>
      </c>
      <c r="I78">
        <v>50195.006999999998</v>
      </c>
      <c r="K78">
        <v>25975.392</v>
      </c>
      <c r="L78">
        <v>0</v>
      </c>
      <c r="M78">
        <v>0</v>
      </c>
    </row>
    <row r="79" spans="2:17">
      <c r="B79" s="5">
        <f>B78*5</f>
        <v>107989.265</v>
      </c>
      <c r="E79">
        <f>E78*5</f>
        <v>61550.770000000004</v>
      </c>
      <c r="H79">
        <f>H78*5</f>
        <v>223859.21999999997</v>
      </c>
      <c r="K79">
        <f>K78*5</f>
        <v>129876.95999999999</v>
      </c>
      <c r="P79" s="8" t="s">
        <v>27</v>
      </c>
    </row>
    <row r="80" spans="2:17">
      <c r="C80" t="s">
        <v>7</v>
      </c>
      <c r="F80" t="s">
        <v>7</v>
      </c>
      <c r="I80" t="s">
        <v>7</v>
      </c>
      <c r="L80" t="s">
        <v>7</v>
      </c>
      <c r="P80" t="s">
        <v>42</v>
      </c>
      <c r="Q80" s="1"/>
    </row>
    <row r="81" spans="2:27">
      <c r="C81">
        <f>C78/B79*100</f>
        <v>49.513037244952081</v>
      </c>
      <c r="D81">
        <f>D78/B79*100</f>
        <v>4.2176395959357631</v>
      </c>
      <c r="F81">
        <f>F78/E79*100</f>
        <v>73.431367308646173</v>
      </c>
      <c r="G81">
        <f>G78/E79*100</f>
        <v>7.3393980286517948</v>
      </c>
      <c r="I81">
        <f>I78/H79*100</f>
        <v>22.422577457385941</v>
      </c>
      <c r="L81">
        <f>L78/K79*100</f>
        <v>0</v>
      </c>
      <c r="P81">
        <v>897</v>
      </c>
      <c r="S81">
        <v>898</v>
      </c>
      <c r="V81">
        <v>899</v>
      </c>
      <c r="Y81" t="s">
        <v>6</v>
      </c>
    </row>
    <row r="82" spans="2:27">
      <c r="B82" t="s">
        <v>29</v>
      </c>
      <c r="C82">
        <f>C81-D81</f>
        <v>45.295397649016316</v>
      </c>
      <c r="F82">
        <f>F81-G81</f>
        <v>66.091969279994373</v>
      </c>
      <c r="P82" t="s">
        <v>1</v>
      </c>
      <c r="Q82" t="s">
        <v>2</v>
      </c>
      <c r="R82" t="s">
        <v>3</v>
      </c>
      <c r="S82" t="s">
        <v>1</v>
      </c>
      <c r="T82" t="s">
        <v>2</v>
      </c>
      <c r="U82" t="s">
        <v>4</v>
      </c>
      <c r="V82" t="s">
        <v>1</v>
      </c>
      <c r="W82" t="s">
        <v>5</v>
      </c>
      <c r="X82" t="s">
        <v>4</v>
      </c>
      <c r="Y82" t="s">
        <v>1</v>
      </c>
      <c r="Z82" t="s">
        <v>5</v>
      </c>
      <c r="AA82" t="s">
        <v>4</v>
      </c>
    </row>
    <row r="83" spans="2:27">
      <c r="P83">
        <v>47383.099000000002</v>
      </c>
      <c r="Q83">
        <v>26139.773000000001</v>
      </c>
      <c r="R83">
        <v>4988.1840000000002</v>
      </c>
      <c r="S83">
        <v>63000.785000000003</v>
      </c>
      <c r="T83">
        <v>24195.894</v>
      </c>
      <c r="U83">
        <v>4604.0119999999997</v>
      </c>
      <c r="V83">
        <v>52521.815000000002</v>
      </c>
      <c r="W83">
        <v>54617.078000000001</v>
      </c>
      <c r="X83">
        <v>9248.9830000000002</v>
      </c>
      <c r="Y83">
        <v>47371.927000000003</v>
      </c>
      <c r="Z83">
        <v>8836.4680000000008</v>
      </c>
      <c r="AA83">
        <v>3994.0329999999999</v>
      </c>
    </row>
    <row r="84" spans="2:27">
      <c r="B84" t="s">
        <v>40</v>
      </c>
      <c r="C84" s="1"/>
      <c r="P84">
        <f>P83*5</f>
        <v>236915.495</v>
      </c>
      <c r="S84">
        <f>S83*5</f>
        <v>315003.92500000005</v>
      </c>
      <c r="V84">
        <f>V83*5</f>
        <v>262609.07500000001</v>
      </c>
      <c r="Y84">
        <f>Y83*5</f>
        <v>236859.63500000001</v>
      </c>
    </row>
    <row r="85" spans="2:27">
      <c r="B85">
        <v>897</v>
      </c>
      <c r="E85">
        <v>898</v>
      </c>
      <c r="H85">
        <v>899</v>
      </c>
      <c r="K85" t="s">
        <v>6</v>
      </c>
      <c r="Q85" t="s">
        <v>7</v>
      </c>
      <c r="T85" t="s">
        <v>7</v>
      </c>
      <c r="W85" t="s">
        <v>7</v>
      </c>
      <c r="Z85" t="s">
        <v>7</v>
      </c>
    </row>
    <row r="86" spans="2:27">
      <c r="B86" t="s">
        <v>1</v>
      </c>
      <c r="C86" t="s">
        <v>2</v>
      </c>
      <c r="D86" t="s">
        <v>3</v>
      </c>
      <c r="E86" t="s">
        <v>1</v>
      </c>
      <c r="F86" t="s">
        <v>2</v>
      </c>
      <c r="G86" t="s">
        <v>4</v>
      </c>
      <c r="H86" t="s">
        <v>1</v>
      </c>
      <c r="I86" t="s">
        <v>5</v>
      </c>
      <c r="J86" t="s">
        <v>4</v>
      </c>
      <c r="K86" t="s">
        <v>1</v>
      </c>
      <c r="L86" t="s">
        <v>5</v>
      </c>
      <c r="M86" t="s">
        <v>4</v>
      </c>
      <c r="Q86">
        <f>Q83/P84*100</f>
        <v>11.033374157312927</v>
      </c>
      <c r="R86">
        <f>R83/P84*100</f>
        <v>2.1054697161112235</v>
      </c>
      <c r="T86">
        <f>T83/S84*100</f>
        <v>7.6811404810273389</v>
      </c>
      <c r="U86">
        <f>U83/S84*100</f>
        <v>1.4615728994487922</v>
      </c>
      <c r="W86">
        <f>W83/V84*100</f>
        <v>20.797863897125414</v>
      </c>
      <c r="X86">
        <f>X83/V84*100</f>
        <v>3.5219586375680274</v>
      </c>
      <c r="Z86">
        <f>Z83/Y84*100</f>
        <v>3.7306770315676627</v>
      </c>
      <c r="AA86">
        <f>AA83/Y84*100</f>
        <v>1.6862446824255215</v>
      </c>
    </row>
    <row r="87" spans="2:27">
      <c r="B87">
        <v>17542.048999999999</v>
      </c>
      <c r="C87">
        <v>25696.233</v>
      </c>
      <c r="E87">
        <v>74973.684999999998</v>
      </c>
      <c r="F87">
        <v>30049.458999999999</v>
      </c>
      <c r="H87">
        <v>60602.451000000001</v>
      </c>
      <c r="I87">
        <v>50205.207999999999</v>
      </c>
      <c r="J87">
        <v>5262.3760000000002</v>
      </c>
      <c r="K87">
        <v>65739.343999999997</v>
      </c>
      <c r="L87">
        <v>7754.53</v>
      </c>
      <c r="M87">
        <v>10198.179</v>
      </c>
      <c r="P87" t="s">
        <v>9</v>
      </c>
      <c r="Q87">
        <f>Q86-R86</f>
        <v>8.9279044412017043</v>
      </c>
      <c r="T87">
        <f>T86-U86</f>
        <v>6.2195675815785467</v>
      </c>
      <c r="W87">
        <f>W86-X86</f>
        <v>17.275905259557387</v>
      </c>
      <c r="Z87">
        <f>Z86-AA86</f>
        <v>2.0444323491421414</v>
      </c>
    </row>
    <row r="88" spans="2:27">
      <c r="B88">
        <f>B87*5</f>
        <v>87710.244999999995</v>
      </c>
      <c r="E88">
        <f>E87*5</f>
        <v>374868.42499999999</v>
      </c>
      <c r="H88">
        <f>H87*5</f>
        <v>303012.255</v>
      </c>
      <c r="K88">
        <f>K87*5</f>
        <v>328696.71999999997</v>
      </c>
    </row>
    <row r="89" spans="2:27">
      <c r="C89" t="s">
        <v>7</v>
      </c>
      <c r="F89">
        <f>F87/E88*100</f>
        <v>8.016001614433117</v>
      </c>
      <c r="I89" t="s">
        <v>7</v>
      </c>
      <c r="L89" t="s">
        <v>7</v>
      </c>
      <c r="P89" t="s">
        <v>39</v>
      </c>
      <c r="Q89" s="1"/>
    </row>
    <row r="90" spans="2:27">
      <c r="C90">
        <f>C87/B88*100</f>
        <v>29.296729247535453</v>
      </c>
      <c r="H90">
        <f>E87*5</f>
        <v>374868.42499999999</v>
      </c>
      <c r="I90">
        <f>I87/H88*100</f>
        <v>16.568705447243378</v>
      </c>
      <c r="J90">
        <f>J87/H88*100</f>
        <v>1.7366875145033327</v>
      </c>
      <c r="L90">
        <f>L87/K88*100</f>
        <v>2.3591747432100934</v>
      </c>
      <c r="M90">
        <f>M87/K88*100</f>
        <v>3.1026105158579012</v>
      </c>
      <c r="P90">
        <v>897</v>
      </c>
      <c r="S90">
        <v>898</v>
      </c>
      <c r="V90">
        <v>899</v>
      </c>
      <c r="Y90" t="s">
        <v>6</v>
      </c>
    </row>
    <row r="91" spans="2:27">
      <c r="H91">
        <f>F87/H90*100</f>
        <v>8.016001614433117</v>
      </c>
      <c r="I91">
        <f>I90-J90</f>
        <v>14.832017932740046</v>
      </c>
      <c r="L91">
        <f>L90-M90</f>
        <v>-0.7434357726478078</v>
      </c>
      <c r="P91" t="s">
        <v>1</v>
      </c>
      <c r="Q91" t="s">
        <v>2</v>
      </c>
      <c r="R91" t="s">
        <v>3</v>
      </c>
      <c r="S91" t="s">
        <v>1</v>
      </c>
      <c r="T91" t="s">
        <v>2</v>
      </c>
      <c r="U91" t="s">
        <v>4</v>
      </c>
      <c r="V91" t="s">
        <v>1</v>
      </c>
      <c r="W91" t="s">
        <v>5</v>
      </c>
      <c r="X91" t="s">
        <v>4</v>
      </c>
      <c r="Y91" t="s">
        <v>1</v>
      </c>
      <c r="Z91" t="s">
        <v>5</v>
      </c>
      <c r="AA91" t="s">
        <v>4</v>
      </c>
    </row>
    <row r="92" spans="2:27">
      <c r="B92" t="s">
        <v>49</v>
      </c>
      <c r="C92" s="1"/>
      <c r="P92">
        <v>68248.342000000004</v>
      </c>
      <c r="Q92">
        <v>16350.894</v>
      </c>
      <c r="R92">
        <v>2826.7489999999998</v>
      </c>
      <c r="S92">
        <v>51946.413</v>
      </c>
      <c r="T92">
        <v>9148.4390000000003</v>
      </c>
      <c r="U92">
        <v>3674.2339999999999</v>
      </c>
      <c r="V92">
        <v>49539.927000000003</v>
      </c>
      <c r="W92">
        <v>17328.601999999999</v>
      </c>
      <c r="X92">
        <v>1636.385</v>
      </c>
      <c r="Y92">
        <v>51442.290999999997</v>
      </c>
      <c r="Z92">
        <v>738.50599999999997</v>
      </c>
      <c r="AA92">
        <v>0</v>
      </c>
    </row>
    <row r="93" spans="2:27">
      <c r="B93">
        <v>897</v>
      </c>
      <c r="E93">
        <v>898</v>
      </c>
      <c r="H93">
        <v>899</v>
      </c>
      <c r="K93" t="s">
        <v>6</v>
      </c>
      <c r="P93">
        <f>P92*5</f>
        <v>341241.71</v>
      </c>
      <c r="S93">
        <f>S92*5</f>
        <v>259732.065</v>
      </c>
      <c r="V93">
        <f>V92*5</f>
        <v>247699.63500000001</v>
      </c>
      <c r="Y93">
        <f>Y92*5</f>
        <v>257211.45499999999</v>
      </c>
    </row>
    <row r="94" spans="2:27">
      <c r="B94" t="s">
        <v>1</v>
      </c>
      <c r="C94" t="s">
        <v>2</v>
      </c>
      <c r="D94" t="s">
        <v>3</v>
      </c>
      <c r="E94" t="s">
        <v>1</v>
      </c>
      <c r="F94" t="s">
        <v>2</v>
      </c>
      <c r="G94" t="s">
        <v>4</v>
      </c>
      <c r="H94" t="s">
        <v>1</v>
      </c>
      <c r="I94" t="s">
        <v>5</v>
      </c>
      <c r="J94" t="s">
        <v>4</v>
      </c>
      <c r="K94" t="s">
        <v>1</v>
      </c>
      <c r="L94" t="s">
        <v>5</v>
      </c>
      <c r="M94" t="s">
        <v>4</v>
      </c>
      <c r="Q94" t="s">
        <v>7</v>
      </c>
      <c r="T94" t="s">
        <v>7</v>
      </c>
      <c r="W94" t="s">
        <v>7</v>
      </c>
      <c r="Z94" t="s">
        <v>7</v>
      </c>
    </row>
    <row r="95" spans="2:27">
      <c r="B95">
        <v>27999.725999999999</v>
      </c>
      <c r="C95">
        <v>38245.353999999999</v>
      </c>
      <c r="E95">
        <v>20349.169999999998</v>
      </c>
      <c r="F95">
        <v>35972.868999999999</v>
      </c>
      <c r="H95">
        <v>30030.43</v>
      </c>
      <c r="I95">
        <v>40461.309000000001</v>
      </c>
      <c r="J95">
        <v>2709.87</v>
      </c>
      <c r="K95">
        <v>82007.767999999996</v>
      </c>
      <c r="L95">
        <v>9326.9330000000009</v>
      </c>
      <c r="Q95">
        <f>Q92/P93*100</f>
        <v>4.7915871714509928</v>
      </c>
      <c r="R95">
        <f>R92/P93*100</f>
        <v>0.8283714789730714</v>
      </c>
      <c r="T95">
        <f>T92/S93*100</f>
        <v>3.522260141426897</v>
      </c>
      <c r="U95">
        <f>U92/S93*100</f>
        <v>1.414624721056293</v>
      </c>
      <c r="W95">
        <f>W92/V93*100</f>
        <v>6.995812488783038</v>
      </c>
      <c r="X95">
        <f>X92/V93*100</f>
        <v>0.66063278615650767</v>
      </c>
      <c r="Z95">
        <f>Z92/Y93*100</f>
        <v>0.28712018288610047</v>
      </c>
    </row>
    <row r="96" spans="2:27">
      <c r="B96">
        <f>B95*5</f>
        <v>139998.63</v>
      </c>
      <c r="E96">
        <f>E95*5</f>
        <v>101745.84999999999</v>
      </c>
      <c r="H96">
        <f>H95*5</f>
        <v>150152.15</v>
      </c>
      <c r="K96">
        <f>K95*5</f>
        <v>410038.83999999997</v>
      </c>
      <c r="P96" t="s">
        <v>9</v>
      </c>
      <c r="Q96">
        <f>Q95-R95</f>
        <v>3.9632156924779212</v>
      </c>
      <c r="T96">
        <f>T95-U95</f>
        <v>2.1076354203706043</v>
      </c>
      <c r="W96">
        <f>W95-X95</f>
        <v>6.3351797026265304</v>
      </c>
    </row>
    <row r="97" spans="1:27">
      <c r="C97" t="s">
        <v>7</v>
      </c>
      <c r="F97" t="s">
        <v>7</v>
      </c>
      <c r="I97" t="s">
        <v>7</v>
      </c>
      <c r="L97" t="s">
        <v>7</v>
      </c>
    </row>
    <row r="98" spans="1:27">
      <c r="C98">
        <f>C95/B96*100</f>
        <v>27.318377329835297</v>
      </c>
      <c r="F98">
        <f>F95/E96*100</f>
        <v>35.355613029917194</v>
      </c>
      <c r="I98">
        <f>I95/H96*100</f>
        <v>26.946872888599998</v>
      </c>
      <c r="J98">
        <f>J95/H96*100</f>
        <v>1.8047493825429739</v>
      </c>
      <c r="L98">
        <f>L95/K96*100</f>
        <v>2.2746462261965235</v>
      </c>
      <c r="P98" t="s">
        <v>40</v>
      </c>
      <c r="Q98" s="1"/>
    </row>
    <row r="99" spans="1:27">
      <c r="E99" t="s">
        <v>33</v>
      </c>
      <c r="I99">
        <f>I98-J98</f>
        <v>25.142123506057025</v>
      </c>
      <c r="P99">
        <v>897</v>
      </c>
      <c r="S99">
        <v>898</v>
      </c>
      <c r="V99">
        <v>899</v>
      </c>
      <c r="Y99" t="s">
        <v>6</v>
      </c>
    </row>
    <row r="100" spans="1:27">
      <c r="E100">
        <v>34430.94</v>
      </c>
      <c r="F100">
        <f>E100*5</f>
        <v>172154.7</v>
      </c>
      <c r="H100">
        <v>48728.777000000002</v>
      </c>
      <c r="I100">
        <f>H100*5</f>
        <v>243643.88500000001</v>
      </c>
      <c r="K100">
        <v>41887.483999999997</v>
      </c>
      <c r="L100">
        <f>K100*5</f>
        <v>209437.41999999998</v>
      </c>
      <c r="N100">
        <v>44362.408000000003</v>
      </c>
      <c r="O100">
        <f>N100*5</f>
        <v>221812.04</v>
      </c>
      <c r="P100" t="s">
        <v>1</v>
      </c>
      <c r="Q100" t="s">
        <v>2</v>
      </c>
      <c r="R100" t="s">
        <v>3</v>
      </c>
      <c r="S100" t="s">
        <v>1</v>
      </c>
      <c r="T100" t="s">
        <v>2</v>
      </c>
      <c r="U100" t="s">
        <v>4</v>
      </c>
      <c r="V100" t="s">
        <v>1</v>
      </c>
      <c r="W100" t="s">
        <v>5</v>
      </c>
      <c r="X100" t="s">
        <v>4</v>
      </c>
      <c r="Y100" t="s">
        <v>1</v>
      </c>
      <c r="Z100" t="s">
        <v>5</v>
      </c>
      <c r="AA100" t="s">
        <v>4</v>
      </c>
    </row>
    <row r="101" spans="1:27">
      <c r="E101">
        <v>3926.9740000000002</v>
      </c>
      <c r="F101">
        <f>E101/F100*100</f>
        <v>2.2810727793083778</v>
      </c>
      <c r="H101">
        <v>5274.7020000000002</v>
      </c>
      <c r="I101">
        <f>H101/I100*100</f>
        <v>2.1649227929525092</v>
      </c>
      <c r="K101">
        <v>8377.7649999999994</v>
      </c>
      <c r="L101">
        <f>K101/L100*100</f>
        <v>4.0001280573452442</v>
      </c>
      <c r="N101">
        <v>898.16300000000001</v>
      </c>
      <c r="O101">
        <f>N101/O100*100</f>
        <v>0.40492076083877143</v>
      </c>
      <c r="P101">
        <v>60306.877</v>
      </c>
      <c r="Q101">
        <v>26879.136999999999</v>
      </c>
      <c r="R101">
        <v>0</v>
      </c>
      <c r="S101">
        <v>62457.120000000003</v>
      </c>
      <c r="T101">
        <v>45191.764999999999</v>
      </c>
      <c r="U101">
        <v>6919.1459999999997</v>
      </c>
      <c r="V101">
        <v>65685.876999999993</v>
      </c>
      <c r="W101">
        <v>28360.116000000002</v>
      </c>
      <c r="X101">
        <v>5437.6689999999999</v>
      </c>
      <c r="Y101">
        <v>60198.855000000003</v>
      </c>
      <c r="Z101">
        <v>2084.5509999999999</v>
      </c>
      <c r="AA101">
        <v>0</v>
      </c>
    </row>
    <row r="102" spans="1:27">
      <c r="B102" t="s">
        <v>34</v>
      </c>
      <c r="E102" t="s">
        <v>35</v>
      </c>
      <c r="H102" t="s">
        <v>36</v>
      </c>
      <c r="P102">
        <f>P101*5</f>
        <v>301534.38500000001</v>
      </c>
      <c r="S102">
        <f>S101*5</f>
        <v>312285.60000000003</v>
      </c>
      <c r="V102">
        <f>V101*5</f>
        <v>328429.38499999995</v>
      </c>
      <c r="Y102">
        <f>Y101*5</f>
        <v>300994.27500000002</v>
      </c>
    </row>
    <row r="103" spans="1:27">
      <c r="A103" t="s">
        <v>50</v>
      </c>
      <c r="B103">
        <f>AVERAGE(C98,C90,C82,C73)</f>
        <v>33.668825469266721</v>
      </c>
      <c r="E103">
        <f>AVERAGE(F98,F82,F73,F89)</f>
        <v>35.117433487974196</v>
      </c>
      <c r="H103">
        <f>AVERAGE(I99,I91,I81,I73)</f>
        <v>19.698543660861169</v>
      </c>
      <c r="I103" s="7"/>
      <c r="K103">
        <f>AVERAGE(L98,L91,L72,L81)</f>
        <v>0.60499134799355259</v>
      </c>
      <c r="Q103" t="s">
        <v>7</v>
      </c>
      <c r="T103" t="s">
        <v>7</v>
      </c>
      <c r="W103" t="s">
        <v>7</v>
      </c>
      <c r="Z103" t="s">
        <v>7</v>
      </c>
    </row>
    <row r="104" spans="1:27">
      <c r="A104" t="s">
        <v>18</v>
      </c>
      <c r="B104">
        <f>STDEV(C98,C90,C82,C73)</f>
        <v>8.0713043946107721</v>
      </c>
      <c r="E104">
        <f>STDEV(F98,F89,F82,F73)</f>
        <v>23.88073741402938</v>
      </c>
      <c r="H104">
        <f>STDEV(I98,I91,I81,I73)</f>
        <v>5.589412930133542</v>
      </c>
      <c r="K104">
        <f>STDEV(L98,L91,L81,L72)</f>
        <v>1.297759533245664</v>
      </c>
      <c r="P104" t="s">
        <v>9</v>
      </c>
      <c r="Q104">
        <f>Q101/P102*100</f>
        <v>8.914120026477244</v>
      </c>
      <c r="R104">
        <v>0</v>
      </c>
      <c r="T104">
        <f>T101/S102*100</f>
        <v>14.471293264883171</v>
      </c>
      <c r="U104">
        <f>U101/S102*100</f>
        <v>2.2156468309777968</v>
      </c>
      <c r="W104">
        <f>W101/V102*100</f>
        <v>8.6350726503963724</v>
      </c>
      <c r="X104">
        <f>X101/V102*100</f>
        <v>1.6556584910939076</v>
      </c>
      <c r="Z104">
        <f>Z101/Y102*100</f>
        <v>0.69255503281582342</v>
      </c>
      <c r="AA104">
        <v>0</v>
      </c>
    </row>
    <row r="105" spans="1:27">
      <c r="E105" t="s">
        <v>30</v>
      </c>
      <c r="H105" t="s">
        <v>37</v>
      </c>
      <c r="K105" t="s">
        <v>32</v>
      </c>
      <c r="Q105">
        <f>Q104-R104</f>
        <v>8.914120026477244</v>
      </c>
      <c r="T105">
        <f>T104-U104</f>
        <v>12.255646433905374</v>
      </c>
      <c r="W105">
        <f>W104-X104</f>
        <v>6.9794141593024648</v>
      </c>
      <c r="Z105">
        <f>Z104-AA104</f>
        <v>0.69255503281582342</v>
      </c>
    </row>
    <row r="106" spans="1:27">
      <c r="A106" t="s">
        <v>19</v>
      </c>
      <c r="B106" s="7"/>
      <c r="E106">
        <v>0.91700000000000004</v>
      </c>
      <c r="H106">
        <v>2.53E-2</v>
      </c>
      <c r="K106">
        <v>1.9100000000000001E-4</v>
      </c>
    </row>
    <row r="108" spans="1:27">
      <c r="P108" t="s">
        <v>14</v>
      </c>
      <c r="S108" t="s">
        <v>15</v>
      </c>
      <c r="V108" t="s">
        <v>16</v>
      </c>
      <c r="Y108" t="s">
        <v>17</v>
      </c>
    </row>
    <row r="109" spans="1:27">
      <c r="P109">
        <f>AVERAGE(Q87,Q96,Q104)</f>
        <v>7.2684133867189571</v>
      </c>
      <c r="S109">
        <f>AVERAGE(T87,T96,T105)</f>
        <v>6.8609498119515093</v>
      </c>
      <c r="V109">
        <f>AVERAGE(W87,W105)</f>
        <v>12.127659709429926</v>
      </c>
      <c r="Y109">
        <f>AVERAGE(Z87,Z95,Z104)</f>
        <v>1.0080358549480217</v>
      </c>
    </row>
    <row r="110" spans="1:27">
      <c r="O110" t="s">
        <v>18</v>
      </c>
      <c r="P110">
        <f>STDEV(Q87,Q96,Q104)</f>
        <v>2.8623934654471457</v>
      </c>
      <c r="S110">
        <f>STDEV(T87,T96,T105)</f>
        <v>5.1043178052296456</v>
      </c>
      <c r="V110">
        <f>STDEV(W87,W96,W105)</f>
        <v>6.1391128936364163</v>
      </c>
      <c r="Y110">
        <f>STDEV(Z87,Z104)</f>
        <v>0.95592161770661066</v>
      </c>
    </row>
    <row r="111" spans="1:27">
      <c r="P111" t="s">
        <v>19</v>
      </c>
      <c r="V111" t="s">
        <v>19</v>
      </c>
      <c r="Y111" t="s">
        <v>19</v>
      </c>
    </row>
    <row r="112" spans="1:27">
      <c r="P112" t="s">
        <v>30</v>
      </c>
      <c r="V112" t="s">
        <v>31</v>
      </c>
      <c r="Y112" t="s">
        <v>32</v>
      </c>
    </row>
    <row r="113" spans="2:25">
      <c r="P113">
        <v>0.90900000000000003</v>
      </c>
      <c r="V113">
        <v>0.49559999999999998</v>
      </c>
      <c r="Y113">
        <v>2.2599999999999999E-2</v>
      </c>
    </row>
    <row r="117" spans="2:25">
      <c r="R117" s="2"/>
    </row>
    <row r="123" spans="2:25">
      <c r="B123" s="1"/>
    </row>
    <row r="124" spans="2:25">
      <c r="C124" s="1"/>
    </row>
    <row r="132" spans="2:2">
      <c r="B13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2020-01-20T17:55:57Z</dcterms:created>
  <dcterms:modified xsi:type="dcterms:W3CDTF">2020-11-25T15:28:44Z</dcterms:modified>
</cp:coreProperties>
</file>