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2019_NatureCB\eLife\Park et al-source data\"/>
    </mc:Choice>
  </mc:AlternateContent>
  <xr:revisionPtr revIDLastSave="0" documentId="8_{1B4A02A6-7560-4E4C-81E8-B45462688B8B}" xr6:coauthVersionLast="45" xr6:coauthVersionMax="45" xr10:uidLastSave="{00000000-0000-0000-0000-000000000000}"/>
  <bookViews>
    <workbookView xWindow="13935" yWindow="5535" windowWidth="43200" windowHeight="23535" xr2:uid="{00000000-000D-0000-FFFF-FFFF00000000}"/>
  </bookViews>
  <sheets>
    <sheet name="sheet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2" l="1"/>
  <c r="E27" i="2"/>
  <c r="G27" i="2" s="1"/>
  <c r="T250" i="2" l="1"/>
  <c r="S250" i="2"/>
  <c r="T249" i="2"/>
  <c r="S249" i="2"/>
  <c r="S242" i="2"/>
  <c r="T243" i="2"/>
  <c r="S243" i="2"/>
  <c r="T242" i="2"/>
  <c r="S233" i="2"/>
  <c r="T234" i="2"/>
  <c r="S234" i="2"/>
  <c r="T233" i="2"/>
  <c r="T227" i="2"/>
  <c r="S227" i="2"/>
  <c r="T226" i="2"/>
  <c r="S226" i="2"/>
  <c r="S214" i="2"/>
  <c r="T215" i="2"/>
  <c r="S215" i="2"/>
  <c r="T214" i="2"/>
  <c r="T209" i="2"/>
  <c r="S209" i="2"/>
  <c r="T208" i="2"/>
  <c r="S208" i="2"/>
  <c r="T202" i="2"/>
  <c r="S202" i="2"/>
  <c r="T201" i="2"/>
  <c r="S201" i="2"/>
  <c r="T196" i="2"/>
  <c r="S196" i="2"/>
  <c r="T195" i="2"/>
  <c r="S195" i="2"/>
  <c r="T189" i="2"/>
  <c r="S189" i="2"/>
  <c r="T188" i="2"/>
  <c r="S188" i="2"/>
  <c r="T182" i="2"/>
  <c r="S182" i="2"/>
  <c r="T181" i="2"/>
  <c r="S181" i="2"/>
  <c r="T171" i="2"/>
  <c r="S172" i="2"/>
  <c r="S171" i="2"/>
  <c r="T172" i="2"/>
  <c r="S163" i="2"/>
  <c r="T164" i="2"/>
  <c r="S164" i="2"/>
  <c r="T163" i="2"/>
  <c r="T155" i="2"/>
  <c r="S155" i="2"/>
  <c r="T154" i="2"/>
  <c r="S154" i="2"/>
  <c r="T148" i="2"/>
  <c r="S148" i="2"/>
  <c r="T147" i="2"/>
  <c r="S147" i="2"/>
  <c r="T141" i="2"/>
  <c r="S141" i="2"/>
  <c r="T140" i="2"/>
  <c r="S140" i="2"/>
  <c r="T134" i="2"/>
  <c r="S134" i="2"/>
  <c r="T133" i="2"/>
  <c r="S133" i="2"/>
  <c r="T127" i="2"/>
  <c r="S127" i="2"/>
  <c r="T126" i="2"/>
  <c r="S126" i="2"/>
  <c r="T120" i="2"/>
  <c r="S120" i="2"/>
  <c r="T119" i="2"/>
  <c r="S119" i="2"/>
  <c r="T113" i="2"/>
  <c r="S113" i="2"/>
  <c r="T112" i="2"/>
  <c r="S112" i="2"/>
  <c r="T106" i="2"/>
  <c r="S106" i="2"/>
  <c r="T105" i="2"/>
  <c r="S105" i="2"/>
  <c r="T99" i="2"/>
  <c r="S99" i="2"/>
  <c r="T98" i="2"/>
  <c r="S98" i="2"/>
  <c r="T92" i="2"/>
  <c r="S92" i="2"/>
  <c r="T91" i="2"/>
  <c r="S91" i="2"/>
  <c r="T85" i="2"/>
  <c r="S85" i="2"/>
  <c r="T84" i="2"/>
  <c r="S84" i="2"/>
  <c r="T78" i="2"/>
  <c r="S78" i="2"/>
  <c r="T77" i="2"/>
  <c r="S77" i="2"/>
  <c r="T71" i="2"/>
  <c r="S71" i="2"/>
  <c r="T70" i="2"/>
  <c r="S70" i="2"/>
  <c r="T63" i="2"/>
  <c r="T62" i="2"/>
  <c r="S63" i="2"/>
  <c r="S62" i="2"/>
  <c r="T49" i="2"/>
  <c r="S49" i="2"/>
  <c r="T48" i="2"/>
  <c r="S48" i="2"/>
  <c r="T42" i="2"/>
  <c r="S42" i="2"/>
  <c r="T41" i="2"/>
  <c r="S41" i="2"/>
  <c r="T35" i="2"/>
  <c r="S35" i="2"/>
  <c r="T34" i="2"/>
  <c r="S34" i="2"/>
  <c r="T28" i="2"/>
  <c r="S28" i="2"/>
  <c r="T27" i="2"/>
  <c r="S27" i="2"/>
  <c r="T21" i="2"/>
  <c r="T20" i="2"/>
  <c r="S21" i="2"/>
  <c r="S20" i="2"/>
  <c r="T13" i="2"/>
  <c r="T12" i="2"/>
  <c r="S13" i="2"/>
  <c r="S12" i="2"/>
  <c r="T8" i="2"/>
  <c r="T7" i="2"/>
  <c r="S7" i="2"/>
  <c r="S8" i="2"/>
  <c r="Q7" i="2"/>
  <c r="G56" i="2" l="1"/>
  <c r="R250" i="2"/>
  <c r="Q250" i="2"/>
  <c r="R249" i="2"/>
  <c r="Q249" i="2"/>
  <c r="R243" i="2"/>
  <c r="Q243" i="2"/>
  <c r="R242" i="2"/>
  <c r="Q242" i="2"/>
  <c r="Q233" i="2"/>
  <c r="R234" i="2"/>
  <c r="Q234" i="2"/>
  <c r="R233" i="2"/>
  <c r="Q226" i="2"/>
  <c r="R227" i="2"/>
  <c r="Q227" i="2"/>
  <c r="R226" i="2"/>
  <c r="R214" i="2"/>
  <c r="Q214" i="2"/>
  <c r="R215" i="2"/>
  <c r="Q215" i="2"/>
  <c r="R209" i="2"/>
  <c r="Q209" i="2"/>
  <c r="R208" i="2"/>
  <c r="Q208" i="2"/>
  <c r="R202" i="2"/>
  <c r="Q202" i="2"/>
  <c r="R201" i="2"/>
  <c r="Q201" i="2"/>
  <c r="R196" i="2"/>
  <c r="Q196" i="2"/>
  <c r="R195" i="2"/>
  <c r="Q195" i="2"/>
  <c r="R189" i="2"/>
  <c r="Q189" i="2"/>
  <c r="R188" i="2"/>
  <c r="Q188" i="2"/>
  <c r="R181" i="2"/>
  <c r="Q182" i="2"/>
  <c r="Q181" i="2"/>
  <c r="R182" i="2"/>
  <c r="R172" i="2"/>
  <c r="R171" i="2"/>
  <c r="Q172" i="2"/>
  <c r="Q171" i="2"/>
  <c r="R163" i="2"/>
  <c r="Q163" i="2"/>
  <c r="R164" i="2"/>
  <c r="Q164" i="2"/>
  <c r="R155" i="2"/>
  <c r="Q155" i="2"/>
  <c r="R154" i="2"/>
  <c r="Q154" i="2"/>
  <c r="R148" i="2"/>
  <c r="Q148" i="2"/>
  <c r="R147" i="2"/>
  <c r="Q147" i="2"/>
  <c r="R141" i="2"/>
  <c r="Q141" i="2"/>
  <c r="R140" i="2"/>
  <c r="Q140" i="2"/>
  <c r="R134" i="2"/>
  <c r="Q134" i="2"/>
  <c r="R133" i="2"/>
  <c r="Q133" i="2"/>
  <c r="Q126" i="2"/>
  <c r="R127" i="2"/>
  <c r="Q127" i="2"/>
  <c r="R126" i="2"/>
  <c r="R119" i="2"/>
  <c r="Q119" i="2"/>
  <c r="R120" i="2"/>
  <c r="Q120" i="2"/>
  <c r="R112" i="2"/>
  <c r="Q112" i="2"/>
  <c r="R113" i="2"/>
  <c r="Q113" i="2"/>
  <c r="R106" i="2"/>
  <c r="Q106" i="2"/>
  <c r="R105" i="2"/>
  <c r="Q105" i="2"/>
  <c r="Q98" i="2"/>
  <c r="R99" i="2"/>
  <c r="Q99" i="2"/>
  <c r="R98" i="2"/>
  <c r="Q91" i="2"/>
  <c r="R92" i="2"/>
  <c r="Q92" i="2"/>
  <c r="R91" i="2"/>
  <c r="Q85" i="2"/>
  <c r="Q84" i="2"/>
  <c r="R85" i="2"/>
  <c r="R84" i="2"/>
  <c r="R77" i="2"/>
  <c r="Q77" i="2"/>
  <c r="R78" i="2"/>
  <c r="Q78" i="2"/>
  <c r="R71" i="2"/>
  <c r="R70" i="2"/>
  <c r="Q70" i="2"/>
  <c r="Q71" i="2"/>
  <c r="R63" i="2"/>
  <c r="R62" i="2"/>
  <c r="Q63" i="2"/>
  <c r="Q62" i="2"/>
  <c r="R49" i="2"/>
  <c r="Q49" i="2"/>
  <c r="R48" i="2"/>
  <c r="Q48" i="2"/>
  <c r="R42" i="2"/>
  <c r="Q42" i="2"/>
  <c r="R41" i="2"/>
  <c r="Q41" i="2"/>
  <c r="R35" i="2"/>
  <c r="Q35" i="2"/>
  <c r="R34" i="2"/>
  <c r="Q34" i="2"/>
  <c r="R27" i="2"/>
  <c r="Q27" i="2"/>
  <c r="R28" i="2"/>
  <c r="Q28" i="2"/>
  <c r="R21" i="2"/>
  <c r="R20" i="2"/>
  <c r="Q21" i="2"/>
  <c r="Q20" i="2"/>
  <c r="R13" i="2"/>
  <c r="R12" i="2"/>
  <c r="Q13" i="2"/>
  <c r="Q12" i="2"/>
  <c r="R8" i="2" l="1"/>
  <c r="Q8" i="2"/>
  <c r="R7" i="2"/>
  <c r="P7" i="2" l="1"/>
  <c r="O7" i="2"/>
  <c r="N7" i="2"/>
  <c r="E224" i="2"/>
  <c r="E147" i="2"/>
  <c r="E126" i="2"/>
  <c r="E108" i="2"/>
  <c r="E105" i="2"/>
  <c r="E94" i="2"/>
  <c r="E87" i="2"/>
  <c r="G87" i="2" s="1"/>
  <c r="G84" i="2"/>
  <c r="E84" i="2"/>
  <c r="E80" i="2"/>
  <c r="E73" i="2"/>
  <c r="G73" i="2" s="1"/>
  <c r="E66" i="2"/>
  <c r="G66" i="2" s="1"/>
  <c r="G34" i="2"/>
  <c r="C4" i="3"/>
  <c r="C8" i="3"/>
  <c r="C11" i="3"/>
  <c r="C15" i="3"/>
  <c r="C18" i="3"/>
  <c r="C22" i="3"/>
  <c r="C25" i="3"/>
  <c r="C29" i="3"/>
  <c r="C32" i="3"/>
  <c r="C36" i="3"/>
  <c r="C39" i="3"/>
  <c r="C43" i="3"/>
  <c r="C46" i="3"/>
  <c r="C1" i="3"/>
  <c r="E51" i="2"/>
  <c r="G51" i="2" s="1"/>
  <c r="E48" i="2"/>
  <c r="G48" i="2" s="1"/>
  <c r="E44" i="2"/>
  <c r="G44" i="2" s="1"/>
  <c r="E41" i="2"/>
  <c r="G41" i="2" s="1"/>
  <c r="E37" i="2"/>
  <c r="G37" i="2" s="1"/>
  <c r="E34" i="2"/>
  <c r="E30" i="2"/>
  <c r="G30" i="2" s="1"/>
  <c r="E23" i="2"/>
  <c r="G23" i="2" s="1"/>
  <c r="E20" i="2"/>
  <c r="E16" i="2"/>
  <c r="G16" i="2" s="1"/>
  <c r="E13" i="2"/>
  <c r="G13" i="2" s="1"/>
  <c r="E6" i="2"/>
  <c r="E60" i="2"/>
  <c r="G60" i="2" s="1"/>
  <c r="E9" i="2"/>
  <c r="L7" i="2" l="1"/>
  <c r="G20" i="2"/>
  <c r="L20" i="2"/>
  <c r="G6" i="2"/>
  <c r="L8" i="2"/>
  <c r="G9" i="2"/>
  <c r="G54" i="2"/>
  <c r="J54" i="2" s="1"/>
  <c r="M8" i="2" l="1"/>
  <c r="M7" i="2"/>
  <c r="K54" i="2"/>
  <c r="N172" i="2"/>
  <c r="N171" i="2"/>
  <c r="N215" i="2"/>
  <c r="N214" i="2"/>
  <c r="E220" i="2"/>
  <c r="E177" i="2"/>
  <c r="G220" i="2" l="1"/>
  <c r="G177" i="2"/>
  <c r="N243" i="2"/>
  <c r="N227" i="2"/>
  <c r="N164" i="2"/>
  <c r="N63" i="2"/>
  <c r="N13" i="2"/>
  <c r="N249" i="2" l="1"/>
  <c r="N250" i="2"/>
  <c r="N242" i="2"/>
  <c r="N234" i="2"/>
  <c r="N233" i="2"/>
  <c r="N226" i="2"/>
  <c r="N209" i="2"/>
  <c r="N208" i="2"/>
  <c r="N202" i="2"/>
  <c r="N201" i="2"/>
  <c r="N196" i="2"/>
  <c r="N195" i="2"/>
  <c r="N189" i="2"/>
  <c r="N188" i="2"/>
  <c r="N182" i="2"/>
  <c r="N181" i="2"/>
  <c r="N163" i="2"/>
  <c r="N155" i="2"/>
  <c r="N154" i="2"/>
  <c r="N148" i="2"/>
  <c r="N147" i="2"/>
  <c r="N141" i="2"/>
  <c r="N140" i="2"/>
  <c r="N134" i="2"/>
  <c r="N133" i="2"/>
  <c r="N127" i="2"/>
  <c r="N126" i="2"/>
  <c r="N120" i="2"/>
  <c r="N119" i="2"/>
  <c r="N113" i="2"/>
  <c r="N112" i="2"/>
  <c r="N106" i="2"/>
  <c r="N105" i="2"/>
  <c r="N99" i="2"/>
  <c r="N98" i="2"/>
  <c r="N92" i="2"/>
  <c r="N91" i="2"/>
  <c r="N85" i="2"/>
  <c r="N84" i="2"/>
  <c r="N78" i="2"/>
  <c r="N77" i="2"/>
  <c r="N71" i="2"/>
  <c r="N70" i="2"/>
  <c r="N62" i="2"/>
  <c r="N49" i="2"/>
  <c r="N48" i="2"/>
  <c r="N41" i="2"/>
  <c r="N42" i="2"/>
  <c r="N35" i="2"/>
  <c r="N34" i="2"/>
  <c r="N28" i="2"/>
  <c r="N27" i="2"/>
  <c r="N21" i="2"/>
  <c r="N20" i="2"/>
  <c r="E252" i="2"/>
  <c r="E249" i="2"/>
  <c r="E246" i="2"/>
  <c r="E243" i="2"/>
  <c r="E240" i="2"/>
  <c r="E236" i="2"/>
  <c r="E233" i="2"/>
  <c r="E230" i="2"/>
  <c r="E227" i="2"/>
  <c r="E217" i="2"/>
  <c r="E214" i="2"/>
  <c r="E211" i="2"/>
  <c r="E208" i="2"/>
  <c r="E204" i="2"/>
  <c r="E201" i="2"/>
  <c r="E198" i="2"/>
  <c r="E195" i="2"/>
  <c r="E191" i="2"/>
  <c r="E188" i="2"/>
  <c r="E184" i="2"/>
  <c r="E181" i="2"/>
  <c r="E174" i="2"/>
  <c r="E171" i="2"/>
  <c r="E167" i="2"/>
  <c r="E164" i="2"/>
  <c r="E161" i="2"/>
  <c r="E157" i="2"/>
  <c r="E154" i="2"/>
  <c r="E150" i="2"/>
  <c r="E143" i="2"/>
  <c r="E140" i="2"/>
  <c r="E136" i="2"/>
  <c r="E133" i="2"/>
  <c r="E129" i="2"/>
  <c r="E122" i="2"/>
  <c r="E119" i="2"/>
  <c r="E115" i="2"/>
  <c r="E112" i="2"/>
  <c r="E101" i="2"/>
  <c r="E98" i="2"/>
  <c r="G98" i="2" s="1"/>
  <c r="E91" i="2"/>
  <c r="E77" i="2"/>
  <c r="G77" i="2" s="1"/>
  <c r="E70" i="2"/>
  <c r="E63" i="2"/>
  <c r="G63" i="2" s="1"/>
  <c r="N12" i="2"/>
  <c r="L35" i="2" l="1"/>
  <c r="L182" i="2"/>
  <c r="L209" i="2"/>
  <c r="L171" i="2"/>
  <c r="L42" i="2"/>
  <c r="L189" i="2"/>
  <c r="L63" i="2"/>
  <c r="L202" i="2"/>
  <c r="L28" i="2"/>
  <c r="L92" i="2"/>
  <c r="L120" i="2"/>
  <c r="L148" i="2"/>
  <c r="L234" i="2"/>
  <c r="L172" i="2"/>
  <c r="L71" i="2"/>
  <c r="L99" i="2"/>
  <c r="L127" i="2"/>
  <c r="L155" i="2"/>
  <c r="L243" i="2"/>
  <c r="L13" i="2"/>
  <c r="L78" i="2"/>
  <c r="L106" i="2"/>
  <c r="L134" i="2"/>
  <c r="L164" i="2"/>
  <c r="L215" i="2"/>
  <c r="L214" i="2"/>
  <c r="L49" i="2"/>
  <c r="L196" i="2"/>
  <c r="L227" i="2"/>
  <c r="L250" i="2"/>
  <c r="L21" i="2"/>
  <c r="L85" i="2"/>
  <c r="L113" i="2"/>
  <c r="L141" i="2"/>
  <c r="L233" i="2"/>
  <c r="L133" i="2"/>
  <c r="L188" i="2"/>
  <c r="L201" i="2"/>
  <c r="L208" i="2"/>
  <c r="L98" i="2"/>
  <c r="L126" i="2"/>
  <c r="L154" i="2"/>
  <c r="L242" i="2"/>
  <c r="L77" i="2"/>
  <c r="L91" i="2"/>
  <c r="L41" i="2"/>
  <c r="L119" i="2"/>
  <c r="L147" i="2"/>
  <c r="L163" i="2"/>
  <c r="L84" i="2"/>
  <c r="L249" i="2"/>
  <c r="L112" i="2"/>
  <c r="L226" i="2"/>
  <c r="L140" i="2"/>
  <c r="L181" i="2"/>
  <c r="L70" i="2"/>
  <c r="L48" i="2"/>
  <c r="L105" i="2"/>
  <c r="L195" i="2"/>
  <c r="L27" i="2"/>
  <c r="L34" i="2"/>
  <c r="L62" i="2"/>
  <c r="L12" i="2"/>
  <c r="N8" i="2" l="1"/>
  <c r="O63" i="2" l="1"/>
  <c r="O62" i="2"/>
  <c r="O172" i="2"/>
  <c r="O171" i="2"/>
  <c r="O189" i="2"/>
  <c r="O188" i="2"/>
  <c r="O202" i="2"/>
  <c r="O201" i="2"/>
  <c r="O214" i="2"/>
  <c r="O215" i="2"/>
  <c r="P171" i="2"/>
  <c r="P172" i="2"/>
  <c r="P189" i="2"/>
  <c r="P188" i="2"/>
  <c r="P202" i="2"/>
  <c r="P201" i="2"/>
  <c r="P215" i="2"/>
  <c r="P214" i="2"/>
  <c r="P42" i="2"/>
  <c r="P41" i="2"/>
  <c r="O78" i="2"/>
  <c r="O77" i="2"/>
  <c r="O92" i="2"/>
  <c r="O91" i="2"/>
  <c r="O106" i="2"/>
  <c r="O105" i="2"/>
  <c r="O120" i="2"/>
  <c r="O119" i="2"/>
  <c r="O134" i="2"/>
  <c r="O133" i="2"/>
  <c r="O148" i="2"/>
  <c r="O147" i="2"/>
  <c r="O164" i="2"/>
  <c r="O163" i="2"/>
  <c r="O234" i="2"/>
  <c r="O233" i="2"/>
  <c r="P78" i="2"/>
  <c r="P77" i="2"/>
  <c r="P92" i="2"/>
  <c r="P91" i="2"/>
  <c r="P106" i="2"/>
  <c r="P105" i="2"/>
  <c r="P120" i="2"/>
  <c r="P119" i="2"/>
  <c r="P134" i="2"/>
  <c r="P133" i="2"/>
  <c r="P148" i="2"/>
  <c r="P147" i="2"/>
  <c r="P164" i="2"/>
  <c r="P163" i="2"/>
  <c r="P234" i="2"/>
  <c r="P233" i="2"/>
  <c r="O13" i="2"/>
  <c r="O12" i="2"/>
  <c r="P13" i="2"/>
  <c r="P12" i="2"/>
  <c r="O35" i="2"/>
  <c r="O34" i="2"/>
  <c r="O49" i="2"/>
  <c r="O48" i="2"/>
  <c r="O182" i="2"/>
  <c r="O181" i="2"/>
  <c r="O196" i="2"/>
  <c r="O195" i="2"/>
  <c r="O209" i="2"/>
  <c r="O208" i="2"/>
  <c r="O227" i="2"/>
  <c r="O226" i="2"/>
  <c r="O250" i="2"/>
  <c r="O249" i="2"/>
  <c r="O42" i="2"/>
  <c r="O41" i="2"/>
  <c r="P28" i="2"/>
  <c r="P27" i="2"/>
  <c r="O28" i="2"/>
  <c r="O27" i="2"/>
  <c r="O21" i="2"/>
  <c r="O20" i="2"/>
  <c r="P35" i="2"/>
  <c r="P34" i="2"/>
  <c r="P49" i="2"/>
  <c r="P48" i="2"/>
  <c r="P182" i="2"/>
  <c r="P181" i="2"/>
  <c r="P196" i="2"/>
  <c r="P195" i="2"/>
  <c r="P209" i="2"/>
  <c r="P208" i="2"/>
  <c r="P227" i="2"/>
  <c r="P226" i="2"/>
  <c r="P250" i="2"/>
  <c r="P249" i="2"/>
  <c r="O8" i="2"/>
  <c r="P21" i="2"/>
  <c r="P20" i="2"/>
  <c r="O71" i="2"/>
  <c r="O70" i="2"/>
  <c r="O85" i="2"/>
  <c r="O84" i="2"/>
  <c r="O99" i="2"/>
  <c r="O98" i="2"/>
  <c r="O113" i="2"/>
  <c r="O112" i="2"/>
  <c r="O127" i="2"/>
  <c r="O126" i="2"/>
  <c r="O141" i="2"/>
  <c r="O140" i="2"/>
  <c r="O155" i="2"/>
  <c r="O154" i="2"/>
  <c r="O243" i="2"/>
  <c r="O242" i="2"/>
  <c r="P63" i="2"/>
  <c r="P62" i="2"/>
  <c r="P8" i="2"/>
  <c r="P71" i="2"/>
  <c r="P70" i="2"/>
  <c r="P85" i="2"/>
  <c r="P84" i="2"/>
  <c r="P99" i="2"/>
  <c r="P98" i="2"/>
  <c r="P113" i="2"/>
  <c r="P112" i="2"/>
  <c r="P127" i="2"/>
  <c r="P126" i="2"/>
  <c r="P141" i="2"/>
  <c r="P140" i="2"/>
  <c r="P155" i="2"/>
  <c r="P154" i="2"/>
  <c r="P243" i="2"/>
  <c r="P242" i="2"/>
  <c r="G101" i="2"/>
  <c r="M99" i="2" s="1"/>
  <c r="G115" i="2"/>
  <c r="G129" i="2"/>
  <c r="G143" i="2"/>
  <c r="G157" i="2"/>
  <c r="G91" i="2"/>
  <c r="G105" i="2"/>
  <c r="G217" i="2"/>
  <c r="G214" i="2"/>
  <c r="G119" i="2"/>
  <c r="G133" i="2"/>
  <c r="G147" i="2"/>
  <c r="G161" i="2"/>
  <c r="G80" i="2"/>
  <c r="G94" i="2"/>
  <c r="G108" i="2"/>
  <c r="G122" i="2"/>
  <c r="G136" i="2"/>
  <c r="G150" i="2"/>
  <c r="G208" i="2"/>
  <c r="M85" i="2"/>
  <c r="G112" i="2"/>
  <c r="G126" i="2"/>
  <c r="G140" i="2"/>
  <c r="G154" i="2"/>
  <c r="G211" i="2"/>
  <c r="G164" i="2"/>
  <c r="G171" i="2"/>
  <c r="G181" i="2"/>
  <c r="G188" i="2"/>
  <c r="G167" i="2"/>
  <c r="G174" i="2"/>
  <c r="G184" i="2"/>
  <c r="G191" i="2"/>
  <c r="G198" i="2"/>
  <c r="G243" i="2"/>
  <c r="G224" i="2"/>
  <c r="G246" i="2"/>
  <c r="M63" i="2"/>
  <c r="G204" i="2"/>
  <c r="G227" i="2"/>
  <c r="G233" i="2"/>
  <c r="G240" i="2"/>
  <c r="G249" i="2"/>
  <c r="G195" i="2"/>
  <c r="G201" i="2"/>
  <c r="G70" i="2"/>
  <c r="G230" i="2"/>
  <c r="G236" i="2"/>
  <c r="G252" i="2"/>
  <c r="M155" i="2" l="1"/>
  <c r="M141" i="2"/>
  <c r="M127" i="2"/>
  <c r="M113" i="2"/>
  <c r="M106" i="2"/>
  <c r="M71" i="2"/>
  <c r="M208" i="2"/>
  <c r="M27" i="2"/>
  <c r="M243" i="2"/>
  <c r="M78" i="2"/>
  <c r="M202" i="2"/>
  <c r="M196" i="2"/>
  <c r="M21" i="2"/>
  <c r="M182" i="2"/>
  <c r="M172" i="2"/>
  <c r="M171" i="2"/>
  <c r="M234" i="2"/>
  <c r="M13" i="2"/>
  <c r="M49" i="2"/>
  <c r="M92" i="2"/>
  <c r="M42" i="2"/>
  <c r="M227" i="2"/>
  <c r="M209" i="2"/>
  <c r="M164" i="2"/>
  <c r="M148" i="2"/>
  <c r="M134" i="2"/>
  <c r="M120" i="2"/>
  <c r="M250" i="2"/>
  <c r="M35" i="2"/>
  <c r="M189" i="2"/>
  <c r="M215" i="2"/>
  <c r="M214" i="2"/>
  <c r="M28" i="2"/>
  <c r="M105" i="2"/>
  <c r="M119" i="2"/>
  <c r="M147" i="2"/>
  <c r="M91" i="2"/>
  <c r="M133" i="2"/>
  <c r="M70" i="2"/>
  <c r="M154" i="2"/>
  <c r="M226" i="2"/>
  <c r="M140" i="2"/>
  <c r="M163" i="2"/>
  <c r="M126" i="2"/>
  <c r="M233" i="2"/>
  <c r="M201" i="2"/>
  <c r="M112" i="2"/>
  <c r="M188" i="2"/>
  <c r="M84" i="2"/>
  <c r="M242" i="2"/>
  <c r="M195" i="2"/>
  <c r="M77" i="2"/>
  <c r="M98" i="2"/>
  <c r="M249" i="2"/>
  <c r="M181" i="2"/>
  <c r="M12" i="2"/>
  <c r="M41" i="2"/>
  <c r="M34" i="2"/>
  <c r="M62" i="2"/>
  <c r="M20" i="2"/>
  <c r="M48" i="2"/>
</calcChain>
</file>

<file path=xl/sharedStrings.xml><?xml version="1.0" encoding="utf-8"?>
<sst xmlns="http://schemas.openxmlformats.org/spreadsheetml/2006/main" count="289" uniqueCount="66">
  <si>
    <t>P1</t>
  </si>
  <si>
    <t>ensembe D from MSD (linear)</t>
  </si>
  <si>
    <t>num of traces (CDF)</t>
  </si>
  <si>
    <t>num of traces (MSD)</t>
  </si>
  <si>
    <t>num of cells</t>
  </si>
  <si>
    <t>&lt;P2&gt;,std</t>
  </si>
  <si>
    <t>400 nm_cutoff</t>
  </si>
  <si>
    <t>WT Hfq, Rif</t>
  </si>
  <si>
    <t>400 nm cutoff</t>
  </si>
  <si>
    <t>Distal mutant, Rif</t>
  </si>
  <si>
    <t>Y25D</t>
  </si>
  <si>
    <t>K31A</t>
  </si>
  <si>
    <t>Proximal mutant, Rif</t>
  </si>
  <si>
    <t>Q8A</t>
  </si>
  <si>
    <t>F42A</t>
  </si>
  <si>
    <t>Rim mutant, Rif</t>
  </si>
  <si>
    <t>R16A</t>
  </si>
  <si>
    <t>R19D</t>
  </si>
  <si>
    <t>WT Hfq, NT</t>
  </si>
  <si>
    <t>Distal mutant, NT</t>
  </si>
  <si>
    <t>proximal mutant, NT</t>
  </si>
  <si>
    <t>RIM mutant, NT</t>
  </si>
  <si>
    <t>vector control over-expression</t>
  </si>
  <si>
    <t>RyhB over-expression</t>
  </si>
  <si>
    <t>SgrS over-expression</t>
  </si>
  <si>
    <t>ChiX over-expression</t>
  </si>
  <si>
    <t>ChiX over-expression in Q8A Hfq</t>
  </si>
  <si>
    <t>ChiX dAAN x1 over-expression</t>
  </si>
  <si>
    <t>rne131, NT</t>
  </si>
  <si>
    <t>rne131, Rif</t>
  </si>
  <si>
    <t>rne_delta14, NT</t>
  </si>
  <si>
    <t>rne_delta14, Rif</t>
  </si>
  <si>
    <t>Q8A Hfq in rne131, NT</t>
  </si>
  <si>
    <t>Q8A Hfq in rne131, Rif</t>
  </si>
  <si>
    <t>Q8A Hfq in rne_delta14, NT</t>
  </si>
  <si>
    <t>Q8A Hfq in rne_delta14, Rif</t>
  </si>
  <si>
    <t>Y25D Hfq in rne131, NT</t>
  </si>
  <si>
    <t>Y25D Hfq in rne131, Rif</t>
  </si>
  <si>
    <t>Y25D Hfq in rne_d14, NT</t>
  </si>
  <si>
    <t>Y25D Hfq in rne_d14, Rif</t>
  </si>
  <si>
    <t>Range: &lt;d1&gt;±2*std&lt;d1&gt;</t>
  </si>
  <si>
    <t>no costraint</t>
  </si>
  <si>
    <t>weighted average</t>
  </si>
  <si>
    <t>R1</t>
  </si>
  <si>
    <t>R2</t>
  </si>
  <si>
    <t>R3</t>
  </si>
  <si>
    <t>P2</t>
  </si>
  <si>
    <t>P2 (=1-P1) is considered mRNA-associated fraction</t>
  </si>
  <si>
    <t>std</t>
  </si>
  <si>
    <t>&lt;CDF D&gt;</t>
  </si>
  <si>
    <t>&lt;MSD D&gt;</t>
  </si>
  <si>
    <t>&lt;faster D&gt;</t>
  </si>
  <si>
    <t>&lt;slower D&gt;</t>
  </si>
  <si>
    <t>&lt;osd speed_1&gt;</t>
  </si>
  <si>
    <t>&lt;osd speed_2&gt;</t>
  </si>
  <si>
    <r>
      <rPr>
        <b/>
        <sz val="12"/>
        <color theme="1"/>
        <rFont val="Arial"/>
        <family val="2"/>
      </rPr>
      <t>Supplementary file 1.</t>
    </r>
    <r>
      <rPr>
        <sz val="12"/>
        <color theme="1"/>
        <rFont val="Arial"/>
        <family val="2"/>
      </rPr>
      <t xml:space="preserve"> List of all tracking data sets used to extract mRNA-associated fractions in this study</t>
    </r>
  </si>
  <si>
    <t>Average D1 for Rif cases</t>
  </si>
  <si>
    <t>std D1 for Rif cases</t>
  </si>
  <si>
    <t>ChiX dAAN x2 over-expression</t>
  </si>
  <si>
    <t>For D1 constraints</t>
  </si>
  <si>
    <t>D1 constrained</t>
  </si>
  <si>
    <r>
      <t>&lt;osd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_1&gt;</t>
    </r>
  </si>
  <si>
    <r>
      <t>&lt;osd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_2&gt;</t>
    </r>
  </si>
  <si>
    <r>
      <t xml:space="preserve">Coresponding </t>
    </r>
    <r>
      <rPr>
        <sz val="10"/>
        <color theme="1"/>
        <rFont val="Arial"/>
        <family val="2"/>
      </rPr>
      <t>osd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for fast population of Rif cases</t>
    </r>
  </si>
  <si>
    <r>
      <t>D1(um</t>
    </r>
    <r>
      <rPr>
        <b/>
        <vertAlign val="superscript"/>
        <sz val="11"/>
        <color rgb="FF38761D"/>
        <rFont val="Arial"/>
        <family val="2"/>
      </rPr>
      <t>2</t>
    </r>
    <r>
      <rPr>
        <b/>
        <sz val="11"/>
        <color rgb="FF38761D"/>
        <rFont val="Arial"/>
        <family val="2"/>
      </rPr>
      <t>/s)</t>
    </r>
  </si>
  <si>
    <r>
      <t>D2(um</t>
    </r>
    <r>
      <rPr>
        <b/>
        <vertAlign val="superscript"/>
        <sz val="11"/>
        <color rgb="FF38761D"/>
        <rFont val="Arial"/>
        <family val="2"/>
      </rPr>
      <t>2</t>
    </r>
    <r>
      <rPr>
        <b/>
        <sz val="11"/>
        <color rgb="FF38761D"/>
        <rFont val="Arial"/>
        <family val="2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</si>
</sst>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9" x14ac:knownFonts="1">
    <font>
      <sz val="11"/>
      <color theme="1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38761D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rgb="FFFF00FF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rgb="FF38761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 applyFill="1" applyAlignme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11" fillId="2" borderId="0" xfId="0" applyFont="1" applyFill="1"/>
    <xf numFmtId="0" fontId="2" fillId="2" borderId="0" xfId="0" applyFont="1" applyFill="1"/>
    <xf numFmtId="0" fontId="11" fillId="0" borderId="0" xfId="0" applyFont="1"/>
    <xf numFmtId="0" fontId="11" fillId="0" borderId="0" xfId="0" applyFont="1" applyAlignment="1"/>
    <xf numFmtId="0" fontId="2" fillId="0" borderId="0" xfId="0" applyFont="1" applyBorder="1"/>
    <xf numFmtId="0" fontId="3" fillId="0" borderId="4" xfId="0" applyFont="1" applyBorder="1" applyAlignment="1"/>
    <xf numFmtId="0" fontId="9" fillId="0" borderId="5" xfId="0" applyFont="1" applyFill="1" applyBorder="1"/>
    <xf numFmtId="0" fontId="9" fillId="0" borderId="6" xfId="0" applyFont="1" applyFill="1" applyBorder="1"/>
    <xf numFmtId="0" fontId="3" fillId="0" borderId="7" xfId="0" applyFont="1" applyBorder="1" applyAlignment="1"/>
    <xf numFmtId="0" fontId="1" fillId="0" borderId="0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7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7" fillId="0" borderId="15" xfId="0" applyFont="1" applyFill="1" applyBorder="1"/>
    <xf numFmtId="0" fontId="7" fillId="0" borderId="0" xfId="0" applyFont="1" applyFill="1" applyBorder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2" fontId="5" fillId="0" borderId="0" xfId="0" applyNumberFormat="1" applyFont="1"/>
    <xf numFmtId="2" fontId="1" fillId="0" borderId="5" xfId="0" applyNumberFormat="1" applyFont="1" applyBorder="1" applyAlignment="1"/>
    <xf numFmtId="2" fontId="1" fillId="0" borderId="0" xfId="0" applyNumberFormat="1" applyFont="1" applyBorder="1" applyAlignment="1"/>
    <xf numFmtId="2" fontId="1" fillId="0" borderId="10" xfId="0" applyNumberFormat="1" applyFont="1" applyBorder="1" applyAlignment="1"/>
    <xf numFmtId="2" fontId="1" fillId="0" borderId="0" xfId="0" applyNumberFormat="1" applyFont="1" applyBorder="1"/>
    <xf numFmtId="2" fontId="1" fillId="0" borderId="0" xfId="0" applyNumberFormat="1" applyFont="1" applyAlignment="1"/>
    <xf numFmtId="2" fontId="5" fillId="0" borderId="0" xfId="0" applyNumberFormat="1" applyFont="1" applyAlignment="1"/>
    <xf numFmtId="2" fontId="5" fillId="0" borderId="1" xfId="0" applyNumberFormat="1" applyFont="1" applyBorder="1" applyAlignment="1"/>
    <xf numFmtId="2" fontId="1" fillId="0" borderId="1" xfId="0" applyNumberFormat="1" applyFont="1" applyBorder="1" applyAlignment="1"/>
    <xf numFmtId="2" fontId="5" fillId="0" borderId="2" xfId="0" applyNumberFormat="1" applyFont="1" applyBorder="1"/>
    <xf numFmtId="2" fontId="5" fillId="2" borderId="0" xfId="0" applyNumberFormat="1" applyFont="1" applyFill="1" applyAlignment="1"/>
    <xf numFmtId="2" fontId="5" fillId="0" borderId="2" xfId="0" applyNumberFormat="1" applyFont="1" applyFill="1" applyBorder="1"/>
    <xf numFmtId="2" fontId="10" fillId="0" borderId="2" xfId="0" applyNumberFormat="1" applyFont="1" applyBorder="1"/>
    <xf numFmtId="2" fontId="5" fillId="0" borderId="0" xfId="0" applyNumberFormat="1" applyFont="1" applyBorder="1" applyAlignment="1"/>
    <xf numFmtId="2" fontId="5" fillId="0" borderId="5" xfId="0" applyNumberFormat="1" applyFont="1" applyBorder="1" applyAlignment="1"/>
    <xf numFmtId="2" fontId="5" fillId="0" borderId="0" xfId="0" applyNumberFormat="1" applyFont="1" applyBorder="1"/>
    <xf numFmtId="2" fontId="5" fillId="0" borderId="10" xfId="0" applyNumberFormat="1" applyFont="1" applyBorder="1" applyAlignment="1"/>
    <xf numFmtId="2" fontId="5" fillId="0" borderId="0" xfId="0" applyNumberFormat="1" applyFont="1" applyFill="1" applyBorder="1" applyAlignment="1"/>
    <xf numFmtId="2" fontId="1" fillId="0" borderId="5" xfId="0" applyNumberFormat="1" applyFont="1" applyBorder="1"/>
    <xf numFmtId="2" fontId="4" fillId="0" borderId="0" xfId="0" applyNumberFormat="1" applyFont="1" applyAlignment="1"/>
    <xf numFmtId="2" fontId="4" fillId="0" borderId="0" xfId="0" applyNumberFormat="1" applyFont="1"/>
    <xf numFmtId="2" fontId="4" fillId="0" borderId="0" xfId="0" applyNumberFormat="1" applyFont="1" applyBorder="1"/>
    <xf numFmtId="2" fontId="4" fillId="0" borderId="5" xfId="0" applyNumberFormat="1" applyFont="1" applyBorder="1"/>
    <xf numFmtId="2" fontId="4" fillId="0" borderId="0" xfId="0" applyNumberFormat="1" applyFont="1" applyBorder="1" applyAlignment="1"/>
    <xf numFmtId="2" fontId="4" fillId="0" borderId="10" xfId="0" applyNumberFormat="1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2" borderId="0" xfId="0" applyNumberFormat="1" applyFont="1" applyFill="1" applyAlignment="1"/>
    <xf numFmtId="2" fontId="4" fillId="0" borderId="5" xfId="0" applyNumberFormat="1" applyFont="1" applyBorder="1" applyAlignment="1"/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/>
    <xf numFmtId="2" fontId="5" fillId="0" borderId="10" xfId="0" applyNumberFormat="1" applyFont="1" applyFill="1" applyBorder="1" applyAlignment="1"/>
    <xf numFmtId="2" fontId="5" fillId="0" borderId="0" xfId="0" applyNumberFormat="1" applyFont="1" applyFill="1" applyBorder="1"/>
    <xf numFmtId="2" fontId="6" fillId="0" borderId="0" xfId="0" applyNumberFormat="1" applyFont="1" applyAlignment="1"/>
    <xf numFmtId="2" fontId="6" fillId="0" borderId="0" xfId="0" applyNumberFormat="1" applyFont="1"/>
    <xf numFmtId="2" fontId="6" fillId="0" borderId="5" xfId="0" applyNumberFormat="1" applyFont="1" applyBorder="1" applyAlignment="1"/>
    <xf numFmtId="2" fontId="6" fillId="0" borderId="0" xfId="0" applyNumberFormat="1" applyFont="1" applyBorder="1" applyAlignment="1"/>
    <xf numFmtId="2" fontId="6" fillId="0" borderId="10" xfId="0" applyNumberFormat="1" applyFont="1" applyBorder="1" applyAlignment="1"/>
    <xf numFmtId="2" fontId="6" fillId="0" borderId="2" xfId="0" applyNumberFormat="1" applyFont="1" applyBorder="1"/>
    <xf numFmtId="2" fontId="6" fillId="2" borderId="0" xfId="0" applyNumberFormat="1" applyFont="1" applyFill="1" applyAlignment="1"/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/>
    <xf numFmtId="2" fontId="6" fillId="0" borderId="0" xfId="0" applyNumberFormat="1" applyFont="1" applyBorder="1"/>
    <xf numFmtId="2" fontId="6" fillId="0" borderId="5" xfId="0" applyNumberFormat="1" applyFont="1" applyBorder="1"/>
    <xf numFmtId="0" fontId="1" fillId="0" borderId="23" xfId="0" applyFont="1" applyBorder="1" applyAlignment="1"/>
    <xf numFmtId="0" fontId="11" fillId="0" borderId="23" xfId="0" applyFont="1" applyBorder="1" applyAlignment="1"/>
    <xf numFmtId="2" fontId="3" fillId="0" borderId="23" xfId="0" applyNumberFormat="1" applyFont="1" applyBorder="1"/>
    <xf numFmtId="2" fontId="4" fillId="0" borderId="23" xfId="0" applyNumberFormat="1" applyFont="1" applyBorder="1" applyAlignment="1"/>
    <xf numFmtId="2" fontId="6" fillId="0" borderId="23" xfId="0" applyNumberFormat="1" applyFont="1" applyBorder="1" applyAlignment="1"/>
    <xf numFmtId="0" fontId="2" fillId="0" borderId="23" xfId="0" applyFont="1" applyBorder="1" applyAlignment="1"/>
    <xf numFmtId="2" fontId="7" fillId="0" borderId="23" xfId="0" applyNumberFormat="1" applyFont="1" applyBorder="1" applyAlignment="1"/>
    <xf numFmtId="2" fontId="7" fillId="0" borderId="0" xfId="0" applyNumberFormat="1" applyFont="1"/>
    <xf numFmtId="2" fontId="7" fillId="0" borderId="5" xfId="0" applyNumberFormat="1" applyFont="1" applyBorder="1"/>
    <xf numFmtId="2" fontId="7" fillId="0" borderId="0" xfId="0" applyNumberFormat="1" applyFont="1" applyBorder="1"/>
    <xf numFmtId="2" fontId="7" fillId="0" borderId="10" xfId="0" applyNumberFormat="1" applyFont="1" applyBorder="1"/>
    <xf numFmtId="2" fontId="7" fillId="0" borderId="2" xfId="0" applyNumberFormat="1" applyFont="1" applyBorder="1"/>
    <xf numFmtId="2" fontId="7" fillId="2" borderId="0" xfId="0" applyNumberFormat="1" applyFont="1" applyFill="1"/>
    <xf numFmtId="2" fontId="8" fillId="0" borderId="23" xfId="0" applyNumberFormat="1" applyFont="1" applyBorder="1" applyAlignment="1"/>
    <xf numFmtId="2" fontId="8" fillId="0" borderId="0" xfId="0" applyNumberFormat="1" applyFont="1"/>
    <xf numFmtId="2" fontId="8" fillId="0" borderId="5" xfId="0" applyNumberFormat="1" applyFont="1" applyBorder="1"/>
    <xf numFmtId="2" fontId="8" fillId="0" borderId="0" xfId="0" applyNumberFormat="1" applyFont="1" applyBorder="1"/>
    <xf numFmtId="2" fontId="8" fillId="0" borderId="0" xfId="0" applyNumberFormat="1" applyFont="1" applyBorder="1" applyAlignment="1"/>
    <xf numFmtId="2" fontId="8" fillId="0" borderId="10" xfId="0" applyNumberFormat="1" applyFont="1" applyBorder="1" applyAlignme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2" xfId="0" applyNumberFormat="1" applyFont="1" applyBorder="1"/>
    <xf numFmtId="2" fontId="8" fillId="2" borderId="0" xfId="0" applyNumberFormat="1" applyFont="1" applyFill="1"/>
    <xf numFmtId="2" fontId="8" fillId="0" borderId="10" xfId="0" applyNumberFormat="1" applyFont="1" applyBorder="1"/>
    <xf numFmtId="2" fontId="2" fillId="0" borderId="23" xfId="0" applyNumberFormat="1" applyFont="1" applyBorder="1" applyAlignment="1"/>
    <xf numFmtId="2" fontId="2" fillId="0" borderId="0" xfId="0" applyNumberFormat="1" applyFont="1" applyAlignment="1"/>
    <xf numFmtId="2" fontId="2" fillId="0" borderId="0" xfId="0" applyNumberFormat="1" applyFont="1"/>
    <xf numFmtId="2" fontId="2" fillId="2" borderId="0" xfId="0" applyNumberFormat="1" applyFont="1" applyFill="1"/>
    <xf numFmtId="164" fontId="2" fillId="0" borderId="23" xfId="0" applyNumberFormat="1" applyFont="1" applyBorder="1" applyAlignment="1"/>
    <xf numFmtId="164" fontId="2" fillId="0" borderId="0" xfId="0" applyNumberFormat="1" applyFont="1" applyAlignment="1"/>
    <xf numFmtId="164" fontId="2" fillId="0" borderId="0" xfId="0" applyNumberFormat="1" applyFont="1"/>
    <xf numFmtId="164" fontId="2" fillId="2" borderId="0" xfId="0" applyNumberFormat="1" applyFont="1" applyFill="1"/>
    <xf numFmtId="2" fontId="7" fillId="0" borderId="0" xfId="0" applyNumberFormat="1" applyFont="1" applyBorder="1" applyAlignment="1"/>
    <xf numFmtId="2" fontId="1" fillId="0" borderId="17" xfId="0" applyNumberFormat="1" applyFont="1" applyBorder="1" applyAlignment="1"/>
    <xf numFmtId="164" fontId="1" fillId="0" borderId="18" xfId="0" applyNumberFormat="1" applyFont="1" applyBorder="1" applyAlignment="1"/>
    <xf numFmtId="2" fontId="1" fillId="0" borderId="18" xfId="0" applyNumberFormat="1" applyFont="1" applyBorder="1" applyAlignment="1"/>
    <xf numFmtId="2" fontId="1" fillId="0" borderId="19" xfId="0" applyNumberFormat="1" applyFont="1" applyBorder="1" applyAlignment="1"/>
    <xf numFmtId="2" fontId="6" fillId="0" borderId="4" xfId="0" applyNumberFormat="1" applyFont="1" applyBorder="1"/>
    <xf numFmtId="2" fontId="5" fillId="0" borderId="5" xfId="0" applyNumberFormat="1" applyFont="1" applyBorder="1"/>
    <xf numFmtId="2" fontId="8" fillId="0" borderId="6" xfId="0" applyNumberFormat="1" applyFont="1" applyBorder="1"/>
    <xf numFmtId="2" fontId="2" fillId="0" borderId="5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/>
    <xf numFmtId="2" fontId="2" fillId="0" borderId="10" xfId="0" applyNumberFormat="1" applyFont="1" applyBorder="1" applyAlignment="1"/>
    <xf numFmtId="0" fontId="3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/>
    <xf numFmtId="0" fontId="3" fillId="0" borderId="4" xfId="0" applyFont="1" applyBorder="1" applyAlignment="1">
      <alignment horizontal="center"/>
    </xf>
    <xf numFmtId="2" fontId="2" fillId="0" borderId="5" xfId="0" applyNumberFormat="1" applyFont="1" applyBorder="1"/>
    <xf numFmtId="2" fontId="2" fillId="0" borderId="10" xfId="0" applyNumberFormat="1" applyFont="1" applyBorder="1"/>
    <xf numFmtId="0" fontId="3" fillId="0" borderId="7" xfId="0" applyFont="1" applyBorder="1" applyAlignment="1">
      <alignment horizontal="left"/>
    </xf>
    <xf numFmtId="164" fontId="2" fillId="0" borderId="4" xfId="0" applyNumberFormat="1" applyFont="1" applyBorder="1"/>
    <xf numFmtId="164" fontId="2" fillId="0" borderId="7" xfId="0" applyNumberFormat="1" applyFont="1" applyBorder="1"/>
    <xf numFmtId="164" fontId="2" fillId="0" borderId="9" xfId="0" applyNumberFormat="1" applyFont="1" applyBorder="1"/>
    <xf numFmtId="0" fontId="11" fillId="0" borderId="4" xfId="0" applyFont="1" applyBorder="1"/>
    <xf numFmtId="0" fontId="11" fillId="0" borderId="7" xfId="0" applyFont="1" applyBorder="1"/>
    <xf numFmtId="2" fontId="8" fillId="0" borderId="5" xfId="0" applyNumberFormat="1" applyFont="1" applyBorder="1" applyAlignment="1"/>
    <xf numFmtId="0" fontId="3" fillId="0" borderId="24" xfId="0" applyFont="1" applyBorder="1" applyAlignment="1">
      <alignment horizontal="center"/>
    </xf>
    <xf numFmtId="2" fontId="10" fillId="0" borderId="0" xfId="0" applyNumberFormat="1" applyFont="1" applyBorder="1" applyAlignment="1"/>
    <xf numFmtId="0" fontId="11" fillId="0" borderId="4" xfId="0" applyFont="1" applyBorder="1" applyAlignment="1"/>
    <xf numFmtId="0" fontId="3" fillId="0" borderId="21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/>
    </xf>
    <xf numFmtId="0" fontId="2" fillId="0" borderId="10" xfId="0" applyFont="1" applyBorder="1"/>
    <xf numFmtId="2" fontId="7" fillId="0" borderId="0" xfId="0" applyNumberFormat="1" applyFont="1" applyFill="1" applyBorder="1"/>
    <xf numFmtId="2" fontId="4" fillId="0" borderId="10" xfId="0" applyNumberFormat="1" applyFont="1" applyFill="1" applyBorder="1"/>
    <xf numFmtId="0" fontId="11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5" fontId="2" fillId="0" borderId="0" xfId="0" applyNumberFormat="1" applyFont="1" applyBorder="1"/>
    <xf numFmtId="2" fontId="2" fillId="2" borderId="0" xfId="0" applyNumberFormat="1" applyFont="1" applyFill="1" applyBorder="1"/>
    <xf numFmtId="164" fontId="2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64" fontId="2" fillId="0" borderId="7" xfId="0" applyNumberFormat="1" applyFont="1" applyBorder="1" applyAlignment="1"/>
    <xf numFmtId="0" fontId="1" fillId="0" borderId="8" xfId="0" applyFont="1" applyBorder="1" applyAlignment="1"/>
    <xf numFmtId="165" fontId="1" fillId="0" borderId="8" xfId="0" applyNumberFormat="1" applyFont="1" applyBorder="1" applyAlignment="1"/>
    <xf numFmtId="165" fontId="1" fillId="0" borderId="0" xfId="0" applyNumberFormat="1" applyFont="1" applyBorder="1" applyAlignment="1"/>
    <xf numFmtId="164" fontId="2" fillId="0" borderId="9" xfId="0" applyNumberFormat="1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2" fontId="14" fillId="0" borderId="23" xfId="0" applyNumberFormat="1" applyFont="1" applyFill="1" applyBorder="1" applyAlignment="1"/>
    <xf numFmtId="164" fontId="2" fillId="0" borderId="23" xfId="0" applyNumberFormat="1" applyFont="1" applyFill="1" applyBorder="1"/>
    <xf numFmtId="2" fontId="2" fillId="0" borderId="23" xfId="0" applyNumberFormat="1" applyFont="1" applyFill="1" applyBorder="1"/>
    <xf numFmtId="2" fontId="2" fillId="0" borderId="23" xfId="0" applyNumberFormat="1" applyFont="1" applyFill="1" applyBorder="1" applyAlignment="1"/>
    <xf numFmtId="0" fontId="2" fillId="0" borderId="25" xfId="0" applyFont="1" applyBorder="1"/>
    <xf numFmtId="0" fontId="1" fillId="9" borderId="0" xfId="0" applyFont="1" applyFill="1" applyAlignment="1"/>
    <xf numFmtId="0" fontId="1" fillId="2" borderId="26" xfId="0" applyFont="1" applyFill="1" applyBorder="1"/>
    <xf numFmtId="0" fontId="11" fillId="2" borderId="27" xfId="0" applyFont="1" applyFill="1" applyBorder="1"/>
    <xf numFmtId="2" fontId="5" fillId="2" borderId="27" xfId="0" applyNumberFormat="1" applyFont="1" applyFill="1" applyBorder="1"/>
    <xf numFmtId="2" fontId="4" fillId="2" borderId="27" xfId="0" applyNumberFormat="1" applyFont="1" applyFill="1" applyBorder="1"/>
    <xf numFmtId="2" fontId="6" fillId="2" borderId="27" xfId="0" applyNumberFormat="1" applyFont="1" applyFill="1" applyBorder="1"/>
    <xf numFmtId="2" fontId="7" fillId="2" borderId="27" xfId="0" applyNumberFormat="1" applyFont="1" applyFill="1" applyBorder="1"/>
    <xf numFmtId="2" fontId="8" fillId="2" borderId="27" xfId="0" applyNumberFormat="1" applyFont="1" applyFill="1" applyBorder="1"/>
    <xf numFmtId="0" fontId="2" fillId="2" borderId="27" xfId="0" applyFont="1" applyFill="1" applyBorder="1"/>
    <xf numFmtId="164" fontId="2" fillId="2" borderId="27" xfId="0" applyNumberFormat="1" applyFont="1" applyFill="1" applyBorder="1"/>
    <xf numFmtId="2" fontId="2" fillId="2" borderId="27" xfId="0" applyNumberFormat="1" applyFont="1" applyFill="1" applyBorder="1"/>
    <xf numFmtId="2" fontId="2" fillId="8" borderId="27" xfId="0" applyNumberFormat="1" applyFont="1" applyFill="1" applyBorder="1"/>
    <xf numFmtId="0" fontId="1" fillId="9" borderId="27" xfId="0" applyFont="1" applyFill="1" applyBorder="1" applyAlignment="1"/>
    <xf numFmtId="0" fontId="1" fillId="9" borderId="28" xfId="0" applyFont="1" applyFill="1" applyBorder="1" applyAlignment="1"/>
    <xf numFmtId="165" fontId="1" fillId="0" borderId="17" xfId="0" applyNumberFormat="1" applyFont="1" applyBorder="1" applyAlignment="1"/>
    <xf numFmtId="0" fontId="1" fillId="0" borderId="9" xfId="0" applyFont="1" applyBorder="1" applyAlignment="1"/>
    <xf numFmtId="0" fontId="12" fillId="0" borderId="26" xfId="0" applyFont="1" applyBorder="1" applyAlignment="1"/>
    <xf numFmtId="0" fontId="11" fillId="0" borderId="27" xfId="0" applyFont="1" applyBorder="1" applyAlignment="1"/>
    <xf numFmtId="2" fontId="1" fillId="0" borderId="27" xfId="0" applyNumberFormat="1" applyFont="1" applyBorder="1" applyAlignment="1"/>
    <xf numFmtId="0" fontId="2" fillId="0" borderId="28" xfId="0" applyFont="1" applyBorder="1" applyAlignment="1"/>
    <xf numFmtId="0" fontId="3" fillId="7" borderId="20" xfId="0" applyFont="1" applyFill="1" applyBorder="1" applyAlignment="1">
      <alignment vertical="center" wrapText="1"/>
    </xf>
    <xf numFmtId="0" fontId="2" fillId="0" borderId="21" xfId="0" applyFont="1" applyBorder="1"/>
    <xf numFmtId="0" fontId="2" fillId="0" borderId="22" xfId="0" applyFont="1" applyBorder="1"/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7" xfId="0" applyFont="1" applyBorder="1"/>
    <xf numFmtId="0" fontId="2" fillId="0" borderId="9" xfId="0" applyFont="1" applyBorder="1"/>
    <xf numFmtId="0" fontId="11" fillId="4" borderId="20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0"/>
  <sheetViews>
    <sheetView tabSelected="1" workbookViewId="0">
      <pane ySplit="2" topLeftCell="A3" activePane="bottomLeft" state="frozen"/>
      <selection pane="bottomLeft" activeCell="D28" sqref="D28"/>
    </sheetView>
  </sheetViews>
  <sheetFormatPr defaultColWidth="12.625" defaultRowHeight="15" customHeight="1" x14ac:dyDescent="0.25"/>
  <cols>
    <col min="1" max="1" width="7.625" style="2" customWidth="1"/>
    <col min="2" max="2" width="14.375" style="12" bestFit="1" customWidth="1"/>
    <col min="3" max="3" width="4.375" style="44" bestFit="1" customWidth="1"/>
    <col min="4" max="4" width="9.375" style="44" bestFit="1" customWidth="1"/>
    <col min="5" max="5" width="4.75" style="44" customWidth="1"/>
    <col min="6" max="6" width="9.375" style="44" bestFit="1" customWidth="1"/>
    <col min="7" max="7" width="16.875" style="44" bestFit="1" customWidth="1"/>
    <col min="8" max="8" width="19.875" style="44" customWidth="1"/>
    <col min="9" max="9" width="18" style="1" bestFit="1" customWidth="1"/>
    <col min="10" max="10" width="18.125" style="1" bestFit="1" customWidth="1"/>
    <col min="11" max="11" width="10.75" style="1" bestFit="1" customWidth="1"/>
    <col min="12" max="12" width="8.5" style="112" customWidth="1"/>
    <col min="13" max="13" width="8.875" style="108" bestFit="1" customWidth="1"/>
    <col min="14" max="14" width="9" style="108" bestFit="1" customWidth="1"/>
    <col min="15" max="15" width="9.625" style="108" bestFit="1" customWidth="1"/>
    <col min="16" max="16" width="10.375" style="108" bestFit="1" customWidth="1"/>
    <col min="17" max="18" width="13.75" style="108" bestFit="1" customWidth="1"/>
    <col min="19" max="19" width="7.5" style="2" bestFit="1" customWidth="1"/>
    <col min="20" max="20" width="8.875" style="2" bestFit="1" customWidth="1"/>
    <col min="21" max="16384" width="12.625" style="2"/>
  </cols>
  <sheetData>
    <row r="1" spans="1:20" ht="15.75" x14ac:dyDescent="0.25">
      <c r="A1" s="186" t="s">
        <v>55</v>
      </c>
      <c r="B1" s="187"/>
      <c r="C1" s="188"/>
      <c r="D1" s="188"/>
      <c r="E1" s="188"/>
      <c r="F1" s="188"/>
      <c r="G1" s="188"/>
      <c r="H1" s="188"/>
      <c r="I1" s="189"/>
    </row>
    <row r="2" spans="1:20" ht="14.25" customHeight="1" x14ac:dyDescent="0.25">
      <c r="A2" s="83"/>
      <c r="B2" s="84"/>
      <c r="C2" s="85" t="s">
        <v>0</v>
      </c>
      <c r="D2" s="86" t="s">
        <v>64</v>
      </c>
      <c r="E2" s="87" t="s">
        <v>46</v>
      </c>
      <c r="F2" s="86" t="s">
        <v>65</v>
      </c>
      <c r="G2" s="89" t="s">
        <v>42</v>
      </c>
      <c r="H2" s="96" t="s">
        <v>1</v>
      </c>
      <c r="I2" s="88" t="s">
        <v>2</v>
      </c>
      <c r="J2" s="88" t="s">
        <v>3</v>
      </c>
      <c r="K2" s="88" t="s">
        <v>4</v>
      </c>
      <c r="L2" s="111" t="s">
        <v>5</v>
      </c>
      <c r="M2" s="107" t="s">
        <v>49</v>
      </c>
      <c r="N2" s="107" t="s">
        <v>50</v>
      </c>
      <c r="O2" s="107" t="s">
        <v>51</v>
      </c>
      <c r="P2" s="107" t="s">
        <v>52</v>
      </c>
      <c r="Q2" s="107" t="s">
        <v>53</v>
      </c>
      <c r="R2" s="107" t="s">
        <v>54</v>
      </c>
      <c r="S2" s="165" t="s">
        <v>61</v>
      </c>
      <c r="T2" s="165" t="s">
        <v>62</v>
      </c>
    </row>
    <row r="3" spans="1:20" ht="15" customHeight="1" x14ac:dyDescent="0.25">
      <c r="A3" s="185"/>
      <c r="B3" s="11"/>
      <c r="C3" s="39"/>
      <c r="D3" s="59"/>
      <c r="E3" s="120" t="s">
        <v>47</v>
      </c>
      <c r="F3" s="61"/>
      <c r="G3" s="91"/>
      <c r="H3" s="122"/>
      <c r="I3" s="3"/>
      <c r="J3" s="3"/>
      <c r="K3" s="3"/>
      <c r="L3" s="166" t="s">
        <v>48</v>
      </c>
      <c r="M3" s="107" t="s">
        <v>48</v>
      </c>
      <c r="N3" s="167" t="s">
        <v>48</v>
      </c>
      <c r="O3" s="167" t="s">
        <v>48</v>
      </c>
      <c r="P3" s="167" t="s">
        <v>48</v>
      </c>
      <c r="Q3" s="167" t="s">
        <v>48</v>
      </c>
      <c r="R3" s="167" t="s">
        <v>48</v>
      </c>
      <c r="S3" s="168" t="s">
        <v>48</v>
      </c>
      <c r="T3" s="168" t="s">
        <v>48</v>
      </c>
    </row>
    <row r="4" spans="1:20" ht="15" customHeight="1" x14ac:dyDescent="0.25">
      <c r="A4" s="204" t="s">
        <v>7</v>
      </c>
      <c r="B4" s="14" t="s">
        <v>43</v>
      </c>
      <c r="C4" s="40"/>
      <c r="D4" s="61"/>
      <c r="E4" s="74"/>
      <c r="F4" s="67"/>
      <c r="G4" s="91"/>
      <c r="H4" s="98"/>
      <c r="I4" s="15"/>
      <c r="J4" s="15"/>
      <c r="K4" s="16"/>
      <c r="L4" s="155"/>
      <c r="M4" s="123"/>
      <c r="N4" s="123"/>
      <c r="O4" s="123"/>
      <c r="P4" s="123"/>
      <c r="Q4" s="123"/>
      <c r="R4" s="123"/>
      <c r="S4" s="156"/>
      <c r="T4" s="157"/>
    </row>
    <row r="5" spans="1:20" ht="15" customHeight="1" x14ac:dyDescent="0.25">
      <c r="A5" s="205"/>
      <c r="B5" s="17" t="s">
        <v>8</v>
      </c>
      <c r="C5" s="41"/>
      <c r="D5" s="60"/>
      <c r="E5" s="75"/>
      <c r="F5" s="62"/>
      <c r="G5" s="92"/>
      <c r="H5" s="99"/>
      <c r="I5" s="13"/>
      <c r="J5" s="13"/>
      <c r="K5" s="19"/>
      <c r="L5" s="158"/>
      <c r="M5" s="124"/>
      <c r="N5" s="124"/>
      <c r="O5" s="124"/>
      <c r="P5" s="124"/>
      <c r="Q5" s="124"/>
      <c r="R5" s="124"/>
      <c r="S5" s="18"/>
      <c r="T5" s="159"/>
    </row>
    <row r="6" spans="1:20" ht="14.25" customHeight="1" x14ac:dyDescent="0.25">
      <c r="A6" s="205"/>
      <c r="B6" s="149" t="s">
        <v>41</v>
      </c>
      <c r="C6" s="41">
        <v>0.91391999999999995</v>
      </c>
      <c r="D6" s="60">
        <v>8.7222399999999993</v>
      </c>
      <c r="E6" s="75">
        <f>1-C6</f>
        <v>8.6080000000000045E-2</v>
      </c>
      <c r="F6" s="60">
        <v>0.82855999999999996</v>
      </c>
      <c r="G6" s="92">
        <f>C6*D6+E6*F6</f>
        <v>8.0427520255999987</v>
      </c>
      <c r="H6" s="100">
        <v>5.3469800000000003</v>
      </c>
      <c r="I6" s="20">
        <v>21253</v>
      </c>
      <c r="J6" s="20">
        <v>3438</v>
      </c>
      <c r="K6" s="19">
        <v>98</v>
      </c>
      <c r="L6" s="158"/>
      <c r="M6" s="124"/>
      <c r="N6" s="124"/>
      <c r="O6" s="124"/>
      <c r="P6" s="124"/>
      <c r="Q6" s="124"/>
      <c r="R6" s="124"/>
      <c r="S6" s="18"/>
      <c r="T6" s="159"/>
    </row>
    <row r="7" spans="1:20" ht="14.25" customHeight="1" x14ac:dyDescent="0.25">
      <c r="A7" s="205"/>
      <c r="B7" s="17" t="s">
        <v>44</v>
      </c>
      <c r="C7" s="41"/>
      <c r="D7" s="60"/>
      <c r="E7" s="75"/>
      <c r="F7" s="60"/>
      <c r="G7" s="92"/>
      <c r="H7" s="99"/>
      <c r="I7" s="20"/>
      <c r="J7" s="20"/>
      <c r="K7" s="19"/>
      <c r="L7" s="135">
        <f>AVERAGE(E6,E9)</f>
        <v>0.11085</v>
      </c>
      <c r="M7" s="125">
        <f>AVERAGE(G6,G9)</f>
        <v>7.6097414379999986</v>
      </c>
      <c r="N7" s="125">
        <f>AVERAGE(H6,H9)</f>
        <v>5.2210400000000003</v>
      </c>
      <c r="O7" s="125">
        <f>AVERAGE(D6,D9)</f>
        <v>8.4387399999999992</v>
      </c>
      <c r="P7" s="125">
        <f>AVERAGE(F6,F9)</f>
        <v>0.88436000000000003</v>
      </c>
      <c r="Q7" s="125">
        <f>AVERAGE(SQRT(D6/0.00576), SQRT(D9/0.00576))</f>
        <v>38.270687664658112</v>
      </c>
      <c r="R7" s="125">
        <f>AVERAGE(SQRT(F6/0.00576),SQRT(F9/0.00576))</f>
        <v>12.384738917205107</v>
      </c>
      <c r="S7" s="153">
        <f>AVERAGE(D6*0.00576, D9*0.00576)</f>
        <v>4.8607142399999997E-2</v>
      </c>
      <c r="T7" s="160">
        <f>AVERAGE(F6*0.00576, F9*0.00576)</f>
        <v>5.0939135999999996E-3</v>
      </c>
    </row>
    <row r="8" spans="1:20" ht="14.25" customHeight="1" x14ac:dyDescent="0.25">
      <c r="A8" s="205"/>
      <c r="B8" s="17" t="s">
        <v>8</v>
      </c>
      <c r="C8" s="41"/>
      <c r="D8" s="62"/>
      <c r="E8" s="75"/>
      <c r="F8" s="62"/>
      <c r="G8" s="92"/>
      <c r="H8" s="99"/>
      <c r="I8" s="20"/>
      <c r="J8" s="20"/>
      <c r="K8" s="19"/>
      <c r="L8" s="135">
        <f>STDEV(E6,E9)</f>
        <v>3.5030069939981506E-2</v>
      </c>
      <c r="M8" s="125">
        <f>STDEV(G6,G9)</f>
        <v>0.61236944563506268</v>
      </c>
      <c r="N8" s="125">
        <f>STDEV(H6,H9)</f>
        <v>0.17810605604526752</v>
      </c>
      <c r="O8" s="125">
        <f>STDEV(D6,D9)</f>
        <v>0.40092954493277255</v>
      </c>
      <c r="P8" s="125">
        <f>STDEV(F6,F9)</f>
        <v>7.8913116780418721E-2</v>
      </c>
      <c r="Q8" s="125">
        <f>STDEV(SQRT(D6/0.00576), SQRT(D9/0.00576))</f>
        <v>0.90938820309374258</v>
      </c>
      <c r="R8" s="125">
        <f>STDEV(SQRT(F6/0.00576), SQRT(F9/0.00576))</f>
        <v>0.55310790066219306</v>
      </c>
      <c r="S8" s="161">
        <f>STDEV(D6*0.00576, D9*0.00576)</f>
        <v>2.3093541788127732E-3</v>
      </c>
      <c r="T8" s="160">
        <f>STDEV(F6*0.00576, F9*0.00576)</f>
        <v>4.5453955265521175E-4</v>
      </c>
    </row>
    <row r="9" spans="1:20" ht="14.25" customHeight="1" x14ac:dyDescent="0.25">
      <c r="A9" s="206"/>
      <c r="B9" s="152" t="s">
        <v>41</v>
      </c>
      <c r="C9" s="42">
        <v>0.86438000000000004</v>
      </c>
      <c r="D9" s="63">
        <v>8.1552399999999992</v>
      </c>
      <c r="E9" s="76">
        <f>1-C9</f>
        <v>0.13561999999999996</v>
      </c>
      <c r="F9" s="63">
        <v>0.94016</v>
      </c>
      <c r="G9" s="93">
        <f>C9*D9+E9*F9</f>
        <v>7.1767308503999994</v>
      </c>
      <c r="H9" s="101">
        <v>5.0951000000000004</v>
      </c>
      <c r="I9" s="21">
        <v>28156</v>
      </c>
      <c r="J9" s="21">
        <v>6190</v>
      </c>
      <c r="K9" s="22">
        <v>117</v>
      </c>
      <c r="L9" s="162"/>
      <c r="M9" s="126"/>
      <c r="N9" s="126"/>
      <c r="O9" s="126"/>
      <c r="P9" s="126"/>
      <c r="Q9" s="126"/>
      <c r="R9" s="126"/>
      <c r="S9" s="163"/>
      <c r="T9" s="164"/>
    </row>
    <row r="10" spans="1:20" ht="14.25" customHeight="1" x14ac:dyDescent="0.25">
      <c r="A10" s="207" t="s">
        <v>9</v>
      </c>
      <c r="B10" s="128" t="s">
        <v>10</v>
      </c>
      <c r="C10" s="57"/>
      <c r="D10" s="67"/>
      <c r="E10" s="74"/>
      <c r="F10" s="67"/>
      <c r="G10" s="91"/>
      <c r="H10" s="98"/>
      <c r="I10" s="36"/>
      <c r="J10" s="36"/>
      <c r="K10" s="36"/>
      <c r="L10" s="155"/>
      <c r="M10" s="123"/>
      <c r="N10" s="123"/>
      <c r="O10" s="123"/>
      <c r="P10" s="123"/>
      <c r="Q10" s="123"/>
      <c r="R10" s="123"/>
      <c r="S10" s="156"/>
      <c r="T10" s="157"/>
    </row>
    <row r="11" spans="1:20" ht="14.25" customHeight="1" x14ac:dyDescent="0.25">
      <c r="A11" s="191"/>
      <c r="B11" s="129" t="s">
        <v>43</v>
      </c>
      <c r="C11" s="41"/>
      <c r="D11" s="62"/>
      <c r="E11" s="75"/>
      <c r="F11" s="62"/>
      <c r="G11" s="92"/>
      <c r="H11" s="99"/>
      <c r="I11" s="20"/>
      <c r="J11" s="20"/>
      <c r="K11" s="13"/>
      <c r="L11" s="158"/>
      <c r="M11" s="124"/>
      <c r="N11" s="124"/>
      <c r="O11" s="124"/>
      <c r="P11" s="124"/>
      <c r="Q11" s="124"/>
      <c r="R11" s="124"/>
      <c r="S11" s="18"/>
      <c r="T11" s="159"/>
    </row>
    <row r="12" spans="1:20" ht="14.25" customHeight="1" x14ac:dyDescent="0.25">
      <c r="A12" s="191"/>
      <c r="B12" s="129" t="s">
        <v>6</v>
      </c>
      <c r="C12" s="52"/>
      <c r="D12" s="62"/>
      <c r="E12" s="75"/>
      <c r="F12" s="62"/>
      <c r="G12" s="92"/>
      <c r="H12" s="99"/>
      <c r="I12" s="20"/>
      <c r="J12" s="20"/>
      <c r="K12" s="13"/>
      <c r="L12" s="135">
        <f>AVERAGE(E13,E16)</f>
        <v>9.2789999999999984E-2</v>
      </c>
      <c r="M12" s="125">
        <f>AVERAGE(G13,G16)</f>
        <v>8.1119500999999996</v>
      </c>
      <c r="N12" s="125">
        <f>AVERAGE(H13,H16)</f>
        <v>5.3662050000000008</v>
      </c>
      <c r="O12" s="125">
        <f>AVERAGE(D13,D16)</f>
        <v>8.851700000000001</v>
      </c>
      <c r="P12" s="125">
        <f>AVERAGE(F13,F16)</f>
        <v>0.82522000000000006</v>
      </c>
      <c r="Q12" s="125">
        <f>AVERAGE(SQRT(D13/0.00576), SQRT(D16/0.00576))</f>
        <v>39.199347596912709</v>
      </c>
      <c r="R12" s="125">
        <f>AVERAGE(SQRT(F13/0.00576),SQRT(F16/0.00576))</f>
        <v>11.963753398550812</v>
      </c>
      <c r="S12" s="153">
        <f>AVERAGE(D13*0.00576, D16*0.00576)</f>
        <v>5.0985792000000002E-2</v>
      </c>
      <c r="T12" s="160">
        <f>AVERAGE(F13*0.00576, F16*0.00576)</f>
        <v>4.7532672000000003E-3</v>
      </c>
    </row>
    <row r="13" spans="1:20" ht="14.25" customHeight="1" x14ac:dyDescent="0.25">
      <c r="A13" s="191"/>
      <c r="B13" s="149" t="s">
        <v>41</v>
      </c>
      <c r="C13" s="41">
        <v>0.88573000000000002</v>
      </c>
      <c r="D13" s="60">
        <v>8.6684800000000006</v>
      </c>
      <c r="E13" s="75">
        <f>1-C13</f>
        <v>0.11426999999999998</v>
      </c>
      <c r="F13" s="60">
        <v>0.87604000000000004</v>
      </c>
      <c r="G13" s="92">
        <f>C13*D13+E13*F13</f>
        <v>7.7780378812000004</v>
      </c>
      <c r="H13" s="100">
        <v>5.2617700000000003</v>
      </c>
      <c r="I13" s="20">
        <v>39597</v>
      </c>
      <c r="J13" s="20">
        <v>8737</v>
      </c>
      <c r="K13" s="20">
        <v>89</v>
      </c>
      <c r="L13" s="135">
        <f>STDEV(E13,E16)</f>
        <v>3.0377307319774054E-2</v>
      </c>
      <c r="M13" s="124">
        <f>STDEV(G13,G16)</f>
        <v>0.47222318846905187</v>
      </c>
      <c r="N13" s="124">
        <f>STDEV(H13,H16)</f>
        <v>0.14769339338643428</v>
      </c>
      <c r="O13" s="124">
        <f>STDEV(D13,D16)</f>
        <v>0.25911220889799774</v>
      </c>
      <c r="P13" s="124">
        <f>STDEV(F13,F16)</f>
        <v>7.1870333239800743E-2</v>
      </c>
      <c r="Q13" s="125">
        <f>STDEV(SQRT(D13/0.00576), SQRT(D16/0.00576))</f>
        <v>0.57379473444066142</v>
      </c>
      <c r="R13" s="125">
        <f>STDEV(SQRT(F13/0.00576), SQRT(F16/0.00576))</f>
        <v>0.52147047811931035</v>
      </c>
      <c r="S13" s="161">
        <f>STDEV(D13*0.00576, D16*0.00576)</f>
        <v>1.4924863232524674E-3</v>
      </c>
      <c r="T13" s="160">
        <f>STDEV(F13*0.00576, F16*0.00576)</f>
        <v>4.1397311946125202E-4</v>
      </c>
    </row>
    <row r="14" spans="1:20" ht="14.25" customHeight="1" x14ac:dyDescent="0.25">
      <c r="A14" s="191"/>
      <c r="B14" s="17" t="s">
        <v>44</v>
      </c>
      <c r="C14" s="52"/>
      <c r="D14" s="62"/>
      <c r="E14" s="75"/>
      <c r="F14" s="60"/>
      <c r="G14" s="92"/>
      <c r="H14" s="99"/>
      <c r="I14" s="20"/>
      <c r="J14" s="20"/>
      <c r="K14" s="13"/>
      <c r="L14" s="158"/>
      <c r="M14" s="124"/>
      <c r="N14" s="124"/>
      <c r="O14" s="124"/>
      <c r="P14" s="124"/>
      <c r="Q14" s="124"/>
      <c r="R14" s="124"/>
      <c r="S14" s="18"/>
      <c r="T14" s="159"/>
    </row>
    <row r="15" spans="1:20" ht="14.25" customHeight="1" x14ac:dyDescent="0.25">
      <c r="A15" s="191"/>
      <c r="B15" s="129" t="s">
        <v>6</v>
      </c>
      <c r="C15" s="54"/>
      <c r="D15" s="60"/>
      <c r="E15" s="81"/>
      <c r="F15" s="60"/>
      <c r="G15" s="92"/>
      <c r="H15" s="99"/>
      <c r="I15" s="13"/>
      <c r="J15" s="13"/>
      <c r="K15" s="13"/>
      <c r="L15" s="135"/>
      <c r="M15" s="125"/>
      <c r="N15" s="125"/>
      <c r="O15" s="125"/>
      <c r="P15" s="125"/>
      <c r="Q15" s="125"/>
      <c r="R15" s="125"/>
      <c r="S15" s="18"/>
      <c r="T15" s="159"/>
    </row>
    <row r="16" spans="1:20" ht="14.25" customHeight="1" x14ac:dyDescent="0.25">
      <c r="A16" s="191"/>
      <c r="B16" s="152" t="s">
        <v>41</v>
      </c>
      <c r="C16" s="55">
        <v>0.92869000000000002</v>
      </c>
      <c r="D16" s="63">
        <v>9.0349199999999996</v>
      </c>
      <c r="E16" s="76">
        <f>1-C16</f>
        <v>7.1309999999999985E-2</v>
      </c>
      <c r="F16" s="63">
        <v>0.77439999999999998</v>
      </c>
      <c r="G16" s="93">
        <f>C16*D16+E16*F16</f>
        <v>8.4458623187999997</v>
      </c>
      <c r="H16" s="101">
        <v>5.4706400000000004</v>
      </c>
      <c r="I16" s="21">
        <v>25959</v>
      </c>
      <c r="J16" s="21">
        <v>4238</v>
      </c>
      <c r="K16" s="21">
        <v>97</v>
      </c>
      <c r="L16" s="162"/>
      <c r="M16" s="126"/>
      <c r="N16" s="126"/>
      <c r="O16" s="126"/>
      <c r="P16" s="126"/>
      <c r="Q16" s="126"/>
      <c r="R16" s="126"/>
      <c r="S16" s="163"/>
      <c r="T16" s="164"/>
    </row>
    <row r="17" spans="1:20" ht="14.25" customHeight="1" x14ac:dyDescent="0.25">
      <c r="A17" s="191"/>
      <c r="B17" s="130" t="s">
        <v>11</v>
      </c>
      <c r="C17" s="53"/>
      <c r="D17" s="67"/>
      <c r="E17" s="74"/>
      <c r="F17" s="61"/>
      <c r="G17" s="91"/>
      <c r="H17" s="98"/>
      <c r="I17" s="36"/>
      <c r="J17" s="36"/>
      <c r="K17" s="36"/>
      <c r="L17" s="155"/>
      <c r="M17" s="131"/>
      <c r="N17" s="123"/>
      <c r="O17" s="123"/>
      <c r="P17" s="123"/>
      <c r="Q17" s="123"/>
      <c r="R17" s="123"/>
      <c r="S17" s="156"/>
      <c r="T17" s="157"/>
    </row>
    <row r="18" spans="1:20" ht="14.25" customHeight="1" x14ac:dyDescent="0.25">
      <c r="A18" s="191"/>
      <c r="B18" s="17" t="s">
        <v>43</v>
      </c>
      <c r="C18" s="52"/>
      <c r="D18" s="62"/>
      <c r="E18" s="75"/>
      <c r="F18" s="60"/>
      <c r="G18" s="92"/>
      <c r="H18" s="99"/>
      <c r="I18" s="20"/>
      <c r="J18" s="20"/>
      <c r="K18" s="13"/>
      <c r="L18" s="158"/>
      <c r="M18" s="125"/>
      <c r="N18" s="124"/>
      <c r="O18" s="124"/>
      <c r="P18" s="124"/>
      <c r="Q18" s="124"/>
      <c r="R18" s="124"/>
      <c r="S18" s="18"/>
      <c r="T18" s="159"/>
    </row>
    <row r="19" spans="1:20" ht="14.25" customHeight="1" x14ac:dyDescent="0.25">
      <c r="A19" s="191"/>
      <c r="B19" s="129" t="s">
        <v>6</v>
      </c>
      <c r="C19" s="41"/>
      <c r="D19" s="62"/>
      <c r="E19" s="75"/>
      <c r="F19" s="62"/>
      <c r="G19" s="92"/>
      <c r="H19" s="99"/>
      <c r="I19" s="20"/>
      <c r="J19" s="20"/>
      <c r="K19" s="13"/>
      <c r="L19" s="158"/>
      <c r="M19" s="125"/>
      <c r="N19" s="124"/>
      <c r="O19" s="124"/>
      <c r="P19" s="124"/>
      <c r="Q19" s="124"/>
      <c r="R19" s="124"/>
      <c r="S19" s="18"/>
      <c r="T19" s="159"/>
    </row>
    <row r="20" spans="1:20" ht="14.25" customHeight="1" x14ac:dyDescent="0.25">
      <c r="A20" s="191"/>
      <c r="B20" s="149" t="s">
        <v>41</v>
      </c>
      <c r="C20" s="41">
        <v>0.91762999999999995</v>
      </c>
      <c r="D20" s="60">
        <v>8.5325600000000001</v>
      </c>
      <c r="E20" s="75">
        <f>1-C20</f>
        <v>8.2370000000000054E-2</v>
      </c>
      <c r="F20" s="60">
        <v>0.85016000000000003</v>
      </c>
      <c r="G20" s="92">
        <f>C20*D20+E20*F20</f>
        <v>7.899760712</v>
      </c>
      <c r="H20" s="100">
        <v>5.14208</v>
      </c>
      <c r="I20" s="20">
        <v>22912</v>
      </c>
      <c r="J20" s="20">
        <v>4459</v>
      </c>
      <c r="K20" s="20">
        <v>64</v>
      </c>
      <c r="L20" s="135">
        <f>AVERAGE(E20,E23)</f>
        <v>5.2085000000000048E-2</v>
      </c>
      <c r="M20" s="125">
        <f>AVERAGE(G20,G23)</f>
        <v>8.4997556679999988</v>
      </c>
      <c r="N20" s="125">
        <f>AVERAGE(H20,H23)</f>
        <v>5.4200499999999998</v>
      </c>
      <c r="O20" s="125">
        <f>AVERAGE(D20,D23)</f>
        <v>8.9106400000000008</v>
      </c>
      <c r="P20" s="125">
        <f>AVERAGE(F20,F23)</f>
        <v>0.73527999999999993</v>
      </c>
      <c r="Q20" s="125">
        <f>AVERAGE(SQRT(D20/0.00576), SQRT(D23/0.00576))</f>
        <v>39.322888119948495</v>
      </c>
      <c r="R20" s="125">
        <f>AVERAGE(SQRT(F20/0.00576),SQRT(F23/0.00576))</f>
        <v>11.263611128467035</v>
      </c>
      <c r="S20" s="153">
        <f>AVERAGE(D20*0.00576, D23*0.00576)</f>
        <v>5.1325286400000003E-2</v>
      </c>
      <c r="T20" s="160">
        <f>AVERAGE(F20*0.00576, F23*0.00576)</f>
        <v>4.2352128000000006E-3</v>
      </c>
    </row>
    <row r="21" spans="1:20" ht="14.25" customHeight="1" x14ac:dyDescent="0.25">
      <c r="A21" s="191"/>
      <c r="B21" s="17" t="s">
        <v>44</v>
      </c>
      <c r="C21" s="41"/>
      <c r="D21" s="62"/>
      <c r="E21" s="75"/>
      <c r="F21" s="62"/>
      <c r="G21" s="92"/>
      <c r="H21" s="99"/>
      <c r="I21" s="20"/>
      <c r="J21" s="20"/>
      <c r="K21" s="13"/>
      <c r="L21" s="135">
        <f>STDEV(E20,E23)</f>
        <v>4.2829457736469193E-2</v>
      </c>
      <c r="M21" s="125">
        <f>STDEV(G20,G23)</f>
        <v>0.84852100413064746</v>
      </c>
      <c r="N21" s="125">
        <f>STDEV(H20,H23)</f>
        <v>0.39310894393284901</v>
      </c>
      <c r="O21" s="124">
        <f>STDEV(D20,D23)</f>
        <v>0.53468586366201942</v>
      </c>
      <c r="P21" s="124">
        <f>STDEV(F20,F23)</f>
        <v>0.16246485404542249</v>
      </c>
      <c r="Q21" s="125">
        <f>STDEV(SQRT(D20/0.00576), SQRT(D23/0.00576))</f>
        <v>1.1803228517016802</v>
      </c>
      <c r="R21" s="125">
        <f>STDEV(SQRT(F20/0.00576), SQRT(F23/0.00576))</f>
        <v>1.252071982316777</v>
      </c>
      <c r="S21" s="161">
        <f>STDEV(D20*0.00576, D23*0.00576)</f>
        <v>3.0797905746932355E-3</v>
      </c>
      <c r="T21" s="160">
        <f>STDEV(F20*0.00576, F23*0.00576)</f>
        <v>9.3579755930162632E-4</v>
      </c>
    </row>
    <row r="22" spans="1:20" ht="14.25" customHeight="1" x14ac:dyDescent="0.25">
      <c r="A22" s="191"/>
      <c r="B22" s="129" t="s">
        <v>6</v>
      </c>
      <c r="C22" s="41"/>
      <c r="D22" s="60"/>
      <c r="E22" s="81"/>
      <c r="F22" s="60"/>
      <c r="G22" s="92"/>
      <c r="H22" s="99"/>
      <c r="I22" s="20"/>
      <c r="J22" s="20"/>
      <c r="K22" s="13"/>
      <c r="L22" s="158"/>
      <c r="M22" s="125"/>
      <c r="N22" s="124"/>
      <c r="O22" s="124"/>
      <c r="P22" s="124"/>
      <c r="Q22" s="124"/>
      <c r="R22" s="124"/>
      <c r="S22" s="18"/>
      <c r="T22" s="159"/>
    </row>
    <row r="23" spans="1:20" ht="14.25" customHeight="1" x14ac:dyDescent="0.25">
      <c r="A23" s="192"/>
      <c r="B23" s="152" t="s">
        <v>41</v>
      </c>
      <c r="C23" s="42">
        <v>0.97819999999999996</v>
      </c>
      <c r="D23" s="63">
        <v>9.2887199999999996</v>
      </c>
      <c r="E23" s="76">
        <f>1-C23</f>
        <v>2.1800000000000042E-2</v>
      </c>
      <c r="F23" s="63">
        <v>0.62039999999999995</v>
      </c>
      <c r="G23" s="93">
        <f>C23*D23+E23*F23</f>
        <v>9.0997506239999986</v>
      </c>
      <c r="H23" s="101">
        <v>5.6980199999999996</v>
      </c>
      <c r="I23" s="21">
        <v>22633</v>
      </c>
      <c r="J23" s="21">
        <v>3388</v>
      </c>
      <c r="K23" s="21">
        <v>81</v>
      </c>
      <c r="L23" s="162"/>
      <c r="M23" s="132"/>
      <c r="N23" s="126"/>
      <c r="O23" s="126"/>
      <c r="P23" s="126"/>
      <c r="Q23" s="126"/>
      <c r="R23" s="126"/>
      <c r="S23" s="163"/>
      <c r="T23" s="164"/>
    </row>
    <row r="24" spans="1:20" ht="14.25" customHeight="1" x14ac:dyDescent="0.25">
      <c r="A24" s="197" t="s">
        <v>12</v>
      </c>
      <c r="B24" s="128" t="s">
        <v>13</v>
      </c>
      <c r="C24" s="121"/>
      <c r="D24" s="61"/>
      <c r="E24" s="82"/>
      <c r="F24" s="61"/>
      <c r="G24" s="91"/>
      <c r="H24" s="98"/>
      <c r="I24" s="36"/>
      <c r="J24" s="36"/>
      <c r="K24" s="36"/>
      <c r="L24" s="134"/>
      <c r="M24" s="131"/>
      <c r="N24" s="131"/>
      <c r="O24" s="131"/>
      <c r="P24" s="131"/>
      <c r="Q24" s="131"/>
      <c r="R24" s="131"/>
      <c r="S24" s="156"/>
      <c r="T24" s="157"/>
    </row>
    <row r="25" spans="1:20" ht="14.25" customHeight="1" x14ac:dyDescent="0.25">
      <c r="A25" s="191"/>
      <c r="B25" s="17" t="s">
        <v>43</v>
      </c>
      <c r="C25" s="41"/>
      <c r="D25" s="60"/>
      <c r="E25" s="75"/>
      <c r="F25" s="62"/>
      <c r="G25" s="92"/>
      <c r="H25" s="99"/>
      <c r="I25" s="13"/>
      <c r="J25" s="13"/>
      <c r="K25" s="13"/>
      <c r="L25" s="135"/>
      <c r="M25" s="125"/>
      <c r="N25" s="125"/>
      <c r="O25" s="125"/>
      <c r="P25" s="125"/>
      <c r="Q25" s="125"/>
      <c r="R25" s="125"/>
      <c r="S25" s="18"/>
      <c r="T25" s="159"/>
    </row>
    <row r="26" spans="1:20" ht="14.25" customHeight="1" x14ac:dyDescent="0.25">
      <c r="A26" s="191"/>
      <c r="B26" s="129" t="s">
        <v>6</v>
      </c>
      <c r="C26" s="41"/>
      <c r="D26" s="60"/>
      <c r="E26" s="75"/>
      <c r="F26" s="62"/>
      <c r="G26" s="92"/>
      <c r="H26" s="99"/>
      <c r="I26" s="13"/>
      <c r="J26" s="13"/>
      <c r="K26" s="13"/>
      <c r="L26" s="135"/>
      <c r="M26" s="125"/>
      <c r="N26" s="125"/>
      <c r="O26" s="125"/>
      <c r="P26" s="125"/>
      <c r="Q26" s="125"/>
      <c r="R26" s="125"/>
      <c r="S26" s="18"/>
      <c r="T26" s="159"/>
    </row>
    <row r="27" spans="1:20" ht="14.25" customHeight="1" x14ac:dyDescent="0.25">
      <c r="A27" s="191"/>
      <c r="B27" s="149" t="s">
        <v>41</v>
      </c>
      <c r="C27" s="41">
        <v>0.93915999999999999</v>
      </c>
      <c r="D27" s="60">
        <v>8.6590000000000007</v>
      </c>
      <c r="E27" s="75">
        <f>1-C27</f>
        <v>6.0840000000000005E-2</v>
      </c>
      <c r="F27" s="60">
        <v>0.76668000000000003</v>
      </c>
      <c r="G27" s="92">
        <f>C27*D27+E27*F27</f>
        <v>8.1788312512000001</v>
      </c>
      <c r="H27" s="100">
        <v>5.5891299999999999</v>
      </c>
      <c r="I27" s="20">
        <v>28005</v>
      </c>
      <c r="J27" s="20">
        <v>5280</v>
      </c>
      <c r="K27" s="20">
        <v>98</v>
      </c>
      <c r="L27" s="135">
        <f>AVERAGE(E27,E30)</f>
        <v>6.5290000000000015E-2</v>
      </c>
      <c r="M27" s="125">
        <f>AVERAGE(G27,G30)</f>
        <v>8.1421738547999993</v>
      </c>
      <c r="N27" s="125">
        <f>AVERAGE(H27,H30)</f>
        <v>5.3738999999999999</v>
      </c>
      <c r="O27" s="125">
        <f>AVERAGE(D27,D30)</f>
        <v>8.6579000000000015</v>
      </c>
      <c r="P27" s="125">
        <f>AVERAGE(F27,F30)</f>
        <v>0.75931999999999999</v>
      </c>
      <c r="Q27" s="125">
        <f>AVERAGE(SQRT(D27/0.00576), SQRT(D30/0.00576))</f>
        <v>38.769932071426922</v>
      </c>
      <c r="R27" s="125">
        <f>AVERAGE(SQRT(F27/0.00576),SQRT(F30/0.00576))</f>
        <v>11.481432509861296</v>
      </c>
      <c r="S27" s="153">
        <f>AVERAGE(D27*0.00576, D30*0.00576)</f>
        <v>4.9869504000000009E-2</v>
      </c>
      <c r="T27" s="160">
        <f>AVERAGE(F27*0.00576, F30*0.00576)</f>
        <v>4.3736832000000007E-3</v>
      </c>
    </row>
    <row r="28" spans="1:20" ht="14.25" customHeight="1" x14ac:dyDescent="0.25">
      <c r="A28" s="191"/>
      <c r="B28" s="17" t="s">
        <v>44</v>
      </c>
      <c r="C28" s="41"/>
      <c r="D28" s="60"/>
      <c r="E28" s="75"/>
      <c r="F28" s="62"/>
      <c r="G28" s="92"/>
      <c r="H28" s="99"/>
      <c r="I28" s="13"/>
      <c r="J28" s="13"/>
      <c r="K28" s="13"/>
      <c r="L28" s="135">
        <f>STDEV(E27,E30)</f>
        <v>6.2932503525602859E-3</v>
      </c>
      <c r="M28" s="125">
        <f>STDEV(G27,G30)</f>
        <v>5.1841387150166493E-2</v>
      </c>
      <c r="N28" s="125">
        <f>STDEV(H27,H30)</f>
        <v>0.3043811850295613</v>
      </c>
      <c r="O28" s="124">
        <f>STDEV(D27,D30)</f>
        <v>1.5556349186105472E-3</v>
      </c>
      <c r="P28" s="124">
        <f>STDEV(F27,F30)</f>
        <v>1.0408611819066027E-2</v>
      </c>
      <c r="Q28" s="125">
        <f>STDEV(SQRT(D27/0.00576), SQRT(D30/0.00576))</f>
        <v>3.4830536484541661E-3</v>
      </c>
      <c r="R28" s="125">
        <f>STDEV(SQRT(F27/0.00576), SQRT(F30/0.00576))</f>
        <v>7.869447743041777E-2</v>
      </c>
      <c r="S28" s="161">
        <f>STDEV(D27*0.00576, D30*0.00576)</f>
        <v>8.9604571311947249E-6</v>
      </c>
      <c r="T28" s="160">
        <f>STDEV(F27*0.00576, F30*0.00576)</f>
        <v>5.9953604077820866E-5</v>
      </c>
    </row>
    <row r="29" spans="1:20" ht="14.25" customHeight="1" x14ac:dyDescent="0.25">
      <c r="A29" s="191"/>
      <c r="B29" s="129" t="s">
        <v>6</v>
      </c>
      <c r="C29" s="54"/>
      <c r="D29" s="60"/>
      <c r="E29" s="81"/>
      <c r="F29" s="60"/>
      <c r="G29" s="92"/>
      <c r="H29" s="99"/>
      <c r="I29" s="13"/>
      <c r="J29" s="13"/>
      <c r="K29" s="13"/>
      <c r="L29" s="135"/>
      <c r="M29" s="125"/>
      <c r="N29" s="125"/>
      <c r="O29" s="125"/>
      <c r="P29" s="125"/>
      <c r="Q29" s="125"/>
      <c r="R29" s="125"/>
      <c r="S29" s="18"/>
      <c r="T29" s="159"/>
    </row>
    <row r="30" spans="1:20" ht="14.25" customHeight="1" x14ac:dyDescent="0.25">
      <c r="A30" s="191"/>
      <c r="B30" s="152" t="s">
        <v>41</v>
      </c>
      <c r="C30" s="55">
        <v>0.93025999999999998</v>
      </c>
      <c r="D30" s="63">
        <v>8.6568000000000005</v>
      </c>
      <c r="E30" s="76">
        <f>1-C30</f>
        <v>6.9740000000000024E-2</v>
      </c>
      <c r="F30" s="63">
        <v>0.75195999999999996</v>
      </c>
      <c r="G30" s="93">
        <f>C30*D30+E30*F30</f>
        <v>8.1055164584000003</v>
      </c>
      <c r="H30" s="101">
        <v>5.1586699999999999</v>
      </c>
      <c r="I30" s="21">
        <v>17868</v>
      </c>
      <c r="J30" s="21">
        <v>3009</v>
      </c>
      <c r="K30" s="21">
        <v>69</v>
      </c>
      <c r="L30" s="136"/>
      <c r="M30" s="132"/>
      <c r="N30" s="132"/>
      <c r="O30" s="132"/>
      <c r="P30" s="132"/>
      <c r="Q30" s="132"/>
      <c r="R30" s="132"/>
      <c r="S30" s="163"/>
      <c r="T30" s="164"/>
    </row>
    <row r="31" spans="1:20" ht="14.25" customHeight="1" x14ac:dyDescent="0.25">
      <c r="A31" s="191"/>
      <c r="B31" s="128" t="s">
        <v>14</v>
      </c>
      <c r="C31" s="40"/>
      <c r="D31" s="61"/>
      <c r="E31" s="82"/>
      <c r="F31" s="61"/>
      <c r="G31" s="91"/>
      <c r="H31" s="98"/>
      <c r="I31" s="36"/>
      <c r="J31" s="36"/>
      <c r="K31" s="36"/>
      <c r="L31" s="155"/>
      <c r="M31" s="131"/>
      <c r="N31" s="123"/>
      <c r="O31" s="123"/>
      <c r="P31" s="123"/>
      <c r="Q31" s="123"/>
      <c r="R31" s="123"/>
      <c r="S31" s="156"/>
      <c r="T31" s="157"/>
    </row>
    <row r="32" spans="1:20" ht="14.25" customHeight="1" x14ac:dyDescent="0.25">
      <c r="A32" s="191"/>
      <c r="B32" s="133" t="s">
        <v>43</v>
      </c>
      <c r="C32" s="41"/>
      <c r="D32" s="41"/>
      <c r="E32" s="41"/>
      <c r="F32" s="41"/>
      <c r="G32" s="92"/>
      <c r="H32" s="99"/>
      <c r="I32" s="20"/>
      <c r="J32" s="20"/>
      <c r="K32" s="13"/>
      <c r="L32" s="158"/>
      <c r="M32" s="125"/>
      <c r="N32" s="124"/>
      <c r="O32" s="124"/>
      <c r="P32" s="124"/>
      <c r="Q32" s="124"/>
      <c r="R32" s="124"/>
      <c r="S32" s="18"/>
      <c r="T32" s="159"/>
    </row>
    <row r="33" spans="1:20" ht="14.25" customHeight="1" x14ac:dyDescent="0.25">
      <c r="A33" s="191"/>
      <c r="B33" s="129" t="s">
        <v>6</v>
      </c>
      <c r="C33" s="41"/>
      <c r="D33" s="62"/>
      <c r="E33" s="75"/>
      <c r="F33" s="62"/>
      <c r="G33" s="92"/>
      <c r="H33" s="99"/>
      <c r="I33" s="20"/>
      <c r="J33" s="20"/>
      <c r="K33" s="13"/>
      <c r="L33" s="158"/>
      <c r="M33" s="125"/>
      <c r="N33" s="124"/>
      <c r="O33" s="124"/>
      <c r="P33" s="124"/>
      <c r="Q33" s="124"/>
      <c r="R33" s="124"/>
      <c r="S33" s="18"/>
      <c r="T33" s="159"/>
    </row>
    <row r="34" spans="1:20" ht="14.25" customHeight="1" x14ac:dyDescent="0.25">
      <c r="A34" s="191"/>
      <c r="B34" s="149" t="s">
        <v>41</v>
      </c>
      <c r="C34" s="41">
        <v>0.86875999999999998</v>
      </c>
      <c r="D34" s="60">
        <v>8.2572799999999997</v>
      </c>
      <c r="E34" s="75">
        <f>1-C34</f>
        <v>0.13124000000000002</v>
      </c>
      <c r="F34" s="60">
        <v>0.93896000000000002</v>
      </c>
      <c r="G34" s="92">
        <f>C34*D34+E34*F34</f>
        <v>7.2968236831999995</v>
      </c>
      <c r="H34" s="100">
        <v>4.9165799999999997</v>
      </c>
      <c r="I34" s="20">
        <v>15017</v>
      </c>
      <c r="J34" s="20">
        <v>2539</v>
      </c>
      <c r="K34" s="20">
        <v>63</v>
      </c>
      <c r="L34" s="135">
        <f>AVERAGE(E34,E37)</f>
        <v>0.12409999999999999</v>
      </c>
      <c r="M34" s="125">
        <f>AVERAGE(G34,G37)</f>
        <v>7.4686565968000007</v>
      </c>
      <c r="N34" s="125">
        <f>AVERAGE(H34,H37)</f>
        <v>4.9802099999999996</v>
      </c>
      <c r="O34" s="125">
        <f>AVERAGE(D34,D37)</f>
        <v>8.3925000000000001</v>
      </c>
      <c r="P34" s="125">
        <f>AVERAGE(F34,F37)</f>
        <v>0.94046000000000007</v>
      </c>
      <c r="Q34" s="125">
        <f>AVERAGE(SQRT(D34/0.00576), SQRT(D37/0.00576))</f>
        <v>38.169839975262335</v>
      </c>
      <c r="R34" s="125">
        <f>AVERAGE(SQRT(F34/0.00576),SQRT(F37/0.00576))</f>
        <v>12.777879390441772</v>
      </c>
      <c r="S34" s="153">
        <f>AVERAGE(D34*0.00576, D37*0.00576)</f>
        <v>4.8340800000000003E-2</v>
      </c>
      <c r="T34" s="160">
        <f>AVERAGE(F34*0.00576, F37*0.00576)</f>
        <v>5.4170496000000004E-3</v>
      </c>
    </row>
    <row r="35" spans="1:20" ht="14.25" customHeight="1" x14ac:dyDescent="0.25">
      <c r="A35" s="191"/>
      <c r="B35" s="17" t="s">
        <v>44</v>
      </c>
      <c r="C35" s="41"/>
      <c r="D35" s="62"/>
      <c r="E35" s="75"/>
      <c r="F35" s="62"/>
      <c r="G35" s="92"/>
      <c r="H35" s="99"/>
      <c r="I35" s="20"/>
      <c r="J35" s="20"/>
      <c r="K35" s="13"/>
      <c r="L35" s="135">
        <f>STDEV(E34,E37)</f>
        <v>1.0097484835343949E-2</v>
      </c>
      <c r="M35" s="125">
        <f>STDEV(G34,G37)</f>
        <v>0.24300843687520532</v>
      </c>
      <c r="N35" s="125">
        <f>STDEV(H34,H37)</f>
        <v>8.9986408973800461E-2</v>
      </c>
      <c r="O35" s="124">
        <f>STDEV(D34,D37)</f>
        <v>0.19122995790409039</v>
      </c>
      <c r="P35" s="124">
        <f>STDEV(F34,F37)</f>
        <v>2.1213203435596446E-3</v>
      </c>
      <c r="Q35" s="125">
        <f>STDEV(SQRT(D34/0.00576), SQRT(D37/0.00576))</f>
        <v>0.43489369474664374</v>
      </c>
      <c r="R35" s="125">
        <f>STDEV(SQRT(F34/0.00576), SQRT(F37/0.00576))</f>
        <v>1.4411029037552307E-2</v>
      </c>
      <c r="S35" s="161">
        <f>STDEV(D34*0.00576, D37*0.00576)</f>
        <v>1.1014845575275651E-3</v>
      </c>
      <c r="T35" s="160">
        <f>STDEV(F34*0.00576, F37*0.00576)</f>
        <v>1.2218805178903348E-5</v>
      </c>
    </row>
    <row r="36" spans="1:20" ht="14.25" customHeight="1" x14ac:dyDescent="0.25">
      <c r="A36" s="191"/>
      <c r="B36" s="129" t="s">
        <v>6</v>
      </c>
      <c r="C36" s="41"/>
      <c r="D36" s="60"/>
      <c r="E36" s="81"/>
      <c r="F36" s="60"/>
      <c r="G36" s="92"/>
      <c r="H36" s="99"/>
      <c r="I36" s="20"/>
      <c r="J36" s="20"/>
      <c r="K36" s="13"/>
      <c r="L36" s="158"/>
      <c r="M36" s="125"/>
      <c r="N36" s="124"/>
      <c r="O36" s="124"/>
      <c r="P36" s="124"/>
      <c r="Q36" s="124"/>
      <c r="R36" s="124"/>
      <c r="S36" s="18"/>
      <c r="T36" s="159"/>
    </row>
    <row r="37" spans="1:20" ht="14.25" customHeight="1" x14ac:dyDescent="0.25">
      <c r="A37" s="192"/>
      <c r="B37" s="152" t="s">
        <v>41</v>
      </c>
      <c r="C37" s="42">
        <v>0.88304000000000005</v>
      </c>
      <c r="D37" s="63">
        <v>8.5277200000000004</v>
      </c>
      <c r="E37" s="76">
        <f>1-C37</f>
        <v>0.11695999999999995</v>
      </c>
      <c r="F37" s="63">
        <v>0.94196000000000002</v>
      </c>
      <c r="G37" s="93">
        <f>C37*D37+E37*F37</f>
        <v>7.640489510400001</v>
      </c>
      <c r="H37" s="101">
        <v>5.0438400000000003</v>
      </c>
      <c r="I37" s="21">
        <v>25266</v>
      </c>
      <c r="J37" s="21">
        <v>4903</v>
      </c>
      <c r="K37" s="21">
        <v>65</v>
      </c>
      <c r="L37" s="162"/>
      <c r="M37" s="132"/>
      <c r="N37" s="126"/>
      <c r="O37" s="126"/>
      <c r="P37" s="126"/>
      <c r="Q37" s="126"/>
      <c r="R37" s="126"/>
      <c r="S37" s="163"/>
      <c r="T37" s="164"/>
    </row>
    <row r="38" spans="1:20" ht="14.25" customHeight="1" x14ac:dyDescent="0.25">
      <c r="A38" s="208" t="s">
        <v>15</v>
      </c>
      <c r="B38" s="130" t="s">
        <v>16</v>
      </c>
      <c r="C38" s="53"/>
      <c r="D38" s="67"/>
      <c r="E38" s="74"/>
      <c r="F38" s="67"/>
      <c r="G38" s="91"/>
      <c r="H38" s="98"/>
      <c r="I38" s="36"/>
      <c r="J38" s="36"/>
      <c r="K38" s="36"/>
      <c r="L38" s="134"/>
      <c r="M38" s="131"/>
      <c r="N38" s="131"/>
      <c r="O38" s="131"/>
      <c r="P38" s="131"/>
      <c r="Q38" s="131"/>
      <c r="R38" s="131"/>
      <c r="S38" s="156"/>
      <c r="T38" s="157"/>
    </row>
    <row r="39" spans="1:20" ht="14.25" customHeight="1" x14ac:dyDescent="0.25">
      <c r="A39" s="191"/>
      <c r="B39" s="17" t="s">
        <v>43</v>
      </c>
      <c r="C39" s="52"/>
      <c r="D39" s="62"/>
      <c r="E39" s="75"/>
      <c r="F39" s="62"/>
      <c r="G39" s="92"/>
      <c r="H39" s="99"/>
      <c r="I39" s="13"/>
      <c r="J39" s="13"/>
      <c r="K39" s="13"/>
      <c r="L39" s="135"/>
      <c r="M39" s="125"/>
      <c r="N39" s="125"/>
      <c r="O39" s="125"/>
      <c r="P39" s="125"/>
      <c r="Q39" s="125"/>
      <c r="R39" s="125"/>
      <c r="S39" s="18"/>
      <c r="T39" s="159"/>
    </row>
    <row r="40" spans="1:20" ht="14.25" customHeight="1" x14ac:dyDescent="0.25">
      <c r="A40" s="191"/>
      <c r="B40" s="129" t="s">
        <v>6</v>
      </c>
      <c r="C40" s="52"/>
      <c r="D40" s="62"/>
      <c r="E40" s="75"/>
      <c r="F40" s="62"/>
      <c r="G40" s="92"/>
      <c r="H40" s="99"/>
      <c r="I40" s="13"/>
      <c r="J40" s="13"/>
      <c r="K40" s="13"/>
      <c r="L40" s="135"/>
      <c r="M40" s="125"/>
      <c r="N40" s="125"/>
      <c r="O40" s="125"/>
      <c r="P40" s="125"/>
      <c r="Q40" s="125"/>
      <c r="R40" s="125"/>
      <c r="S40" s="18"/>
      <c r="T40" s="159"/>
    </row>
    <row r="41" spans="1:20" ht="14.25" customHeight="1" x14ac:dyDescent="0.25">
      <c r="A41" s="191"/>
      <c r="B41" s="149" t="s">
        <v>41</v>
      </c>
      <c r="C41" s="52">
        <v>0.94715000000000005</v>
      </c>
      <c r="D41" s="60">
        <v>8.9307200000000009</v>
      </c>
      <c r="E41" s="75">
        <f>1-C41</f>
        <v>5.2849999999999953E-2</v>
      </c>
      <c r="F41" s="60">
        <v>0.71899999999999997</v>
      </c>
      <c r="G41" s="92">
        <f>C41*D41+E41*F41</f>
        <v>8.496730598000001</v>
      </c>
      <c r="H41" s="100">
        <v>5.5891299999999999</v>
      </c>
      <c r="I41" s="20">
        <v>26541</v>
      </c>
      <c r="J41" s="20">
        <v>5683</v>
      </c>
      <c r="K41" s="20">
        <v>84</v>
      </c>
      <c r="L41" s="135">
        <f>AVERAGE(E41,E44)</f>
        <v>3.6674999999999958E-2</v>
      </c>
      <c r="M41" s="125">
        <f>AVERAGE(G41,G44)</f>
        <v>8.8715935290000019</v>
      </c>
      <c r="N41" s="125">
        <f>AVERAGE(H41,H44)</f>
        <v>5.798165</v>
      </c>
      <c r="O41" s="125">
        <f>AVERAGE(D41,D44)</f>
        <v>9.1793200000000006</v>
      </c>
      <c r="P41" s="125">
        <f>AVERAGE(F41,F44)</f>
        <v>0.64751999999999998</v>
      </c>
      <c r="Q41" s="125">
        <f>AVERAGE(SQRT(D41/0.00576), SQRT(D44/0.00576))</f>
        <v>39.916659069790974</v>
      </c>
      <c r="R41" s="125">
        <f>AVERAGE(SQRT(F41/0.00576),SQRT(F44/0.00576))</f>
        <v>10.586460140510434</v>
      </c>
      <c r="S41" s="153">
        <f>AVERAGE(D41*0.00576, D44*0.00576)</f>
        <v>5.2872883200000012E-2</v>
      </c>
      <c r="T41" s="160">
        <f>AVERAGE(F41*0.00576, F44*0.00576)</f>
        <v>3.7297151999999998E-3</v>
      </c>
    </row>
    <row r="42" spans="1:20" ht="14.25" customHeight="1" x14ac:dyDescent="0.25">
      <c r="A42" s="191"/>
      <c r="B42" s="17" t="s">
        <v>44</v>
      </c>
      <c r="C42" s="52"/>
      <c r="D42" s="62"/>
      <c r="E42" s="75"/>
      <c r="F42" s="62"/>
      <c r="G42" s="92"/>
      <c r="H42" s="99"/>
      <c r="I42" s="13"/>
      <c r="J42" s="13"/>
      <c r="K42" s="13"/>
      <c r="L42" s="135">
        <f>STDEV(E41,E44)</f>
        <v>2.2874904371384803E-2</v>
      </c>
      <c r="M42" s="125">
        <f>STDEV(G41,G44)</f>
        <v>0.53013624105112978</v>
      </c>
      <c r="N42" s="125">
        <f>STDEV(H41,H44)</f>
        <v>0.29562013201066001</v>
      </c>
      <c r="O42" s="124">
        <f>STDEV(D41,D44)</f>
        <v>0.35157349160595103</v>
      </c>
      <c r="P42" s="124">
        <f>STDEV(F41,F44)</f>
        <v>0.10108798543842852</v>
      </c>
      <c r="Q42" s="125">
        <f>STDEV(SQRT(D41/0.00576), SQRT(D44/0.00576))</f>
        <v>0.76455627722004149</v>
      </c>
      <c r="R42" s="125">
        <f>STDEV(SQRT(F41/0.00576), SQRT(F44/0.00576))</f>
        <v>0.82888884665007834</v>
      </c>
      <c r="S42" s="161">
        <f>STDEV(D41*0.00576, D44*0.00576)</f>
        <v>2.0250633116502778E-3</v>
      </c>
      <c r="T42" s="160">
        <f>STDEV(F41*0.00576, F44*0.00576)</f>
        <v>5.8226679612534958E-4</v>
      </c>
    </row>
    <row r="43" spans="1:20" ht="14.25" customHeight="1" x14ac:dyDescent="0.25">
      <c r="A43" s="191"/>
      <c r="B43" s="129" t="s">
        <v>6</v>
      </c>
      <c r="C43" s="54"/>
      <c r="D43" s="60"/>
      <c r="E43" s="81"/>
      <c r="F43" s="60"/>
      <c r="G43" s="92"/>
      <c r="H43" s="99"/>
      <c r="I43" s="13"/>
      <c r="J43" s="13"/>
      <c r="K43" s="13"/>
      <c r="L43" s="135"/>
      <c r="M43" s="125"/>
      <c r="N43" s="125"/>
      <c r="O43" s="125"/>
      <c r="P43" s="125"/>
      <c r="Q43" s="125"/>
      <c r="R43" s="125"/>
      <c r="S43" s="18"/>
      <c r="T43" s="159"/>
    </row>
    <row r="44" spans="1:20" ht="14.25" customHeight="1" x14ac:dyDescent="0.25">
      <c r="A44" s="191"/>
      <c r="B44" s="152" t="s">
        <v>41</v>
      </c>
      <c r="C44" s="55">
        <v>0.97950000000000004</v>
      </c>
      <c r="D44" s="63">
        <v>9.4279200000000003</v>
      </c>
      <c r="E44" s="76">
        <f>1-C44</f>
        <v>2.0499999999999963E-2</v>
      </c>
      <c r="F44" s="63">
        <v>0.57604</v>
      </c>
      <c r="G44" s="93">
        <f>C44*D44+E44*F44</f>
        <v>9.246456460000001</v>
      </c>
      <c r="H44" s="101">
        <v>6.0072000000000001</v>
      </c>
      <c r="I44" s="21">
        <v>28458</v>
      </c>
      <c r="J44" s="21">
        <v>4828</v>
      </c>
      <c r="K44" s="21">
        <v>97</v>
      </c>
      <c r="L44" s="136"/>
      <c r="M44" s="132"/>
      <c r="N44" s="132"/>
      <c r="O44" s="132"/>
      <c r="P44" s="132"/>
      <c r="Q44" s="132"/>
      <c r="R44" s="132"/>
      <c r="S44" s="163"/>
      <c r="T44" s="164"/>
    </row>
    <row r="45" spans="1:20" ht="14.25" customHeight="1" x14ac:dyDescent="0.25">
      <c r="A45" s="191"/>
      <c r="B45" s="127" t="s">
        <v>17</v>
      </c>
      <c r="C45" s="54"/>
      <c r="D45" s="60"/>
      <c r="E45" s="81"/>
      <c r="F45" s="60"/>
      <c r="G45" s="92"/>
      <c r="H45" s="99"/>
      <c r="I45" s="13"/>
      <c r="J45" s="13"/>
      <c r="K45" s="13"/>
      <c r="L45" s="134"/>
      <c r="M45" s="131"/>
      <c r="N45" s="131"/>
      <c r="O45" s="131"/>
      <c r="P45" s="131"/>
      <c r="Q45" s="131"/>
      <c r="R45" s="131"/>
      <c r="S45" s="156"/>
      <c r="T45" s="157"/>
    </row>
    <row r="46" spans="1:20" ht="14.25" customHeight="1" x14ac:dyDescent="0.25">
      <c r="A46" s="191"/>
      <c r="B46" s="32" t="s">
        <v>43</v>
      </c>
      <c r="D46" s="59"/>
      <c r="F46" s="59"/>
      <c r="G46" s="90"/>
      <c r="H46" s="97"/>
      <c r="I46" s="4"/>
      <c r="J46" s="4"/>
      <c r="K46" s="13"/>
      <c r="L46" s="135"/>
      <c r="M46" s="125"/>
      <c r="N46" s="125"/>
      <c r="O46" s="125"/>
      <c r="P46" s="125"/>
      <c r="Q46" s="125"/>
      <c r="R46" s="125"/>
      <c r="S46" s="18"/>
      <c r="T46" s="159"/>
    </row>
    <row r="47" spans="1:20" ht="14.25" customHeight="1" x14ac:dyDescent="0.25">
      <c r="A47" s="191"/>
      <c r="B47" s="34" t="s">
        <v>6</v>
      </c>
      <c r="C47" s="45"/>
      <c r="D47" s="58"/>
      <c r="E47" s="75"/>
      <c r="F47" s="62"/>
      <c r="G47" s="92"/>
      <c r="H47" s="97"/>
      <c r="I47" s="4"/>
      <c r="J47" s="4"/>
      <c r="K47" s="13"/>
      <c r="L47" s="135"/>
      <c r="M47" s="125"/>
      <c r="N47" s="125"/>
      <c r="O47" s="125"/>
      <c r="P47" s="125"/>
      <c r="Q47" s="125"/>
      <c r="R47" s="125"/>
      <c r="S47" s="18"/>
      <c r="T47" s="159"/>
    </row>
    <row r="48" spans="1:20" ht="14.25" customHeight="1" x14ac:dyDescent="0.25">
      <c r="A48" s="191"/>
      <c r="B48" s="151" t="s">
        <v>41</v>
      </c>
      <c r="C48" s="45">
        <v>0.96221000000000001</v>
      </c>
      <c r="D48" s="59">
        <v>9.1609999999999996</v>
      </c>
      <c r="E48" s="75">
        <f>1-C48</f>
        <v>3.778999999999999E-2</v>
      </c>
      <c r="F48" s="60">
        <v>0.66032000000000002</v>
      </c>
      <c r="G48" s="92">
        <f>C48*D48+E48*F48</f>
        <v>8.8397593027999992</v>
      </c>
      <c r="H48" s="102">
        <v>5.6894799999999996</v>
      </c>
      <c r="I48" s="1">
        <v>43770</v>
      </c>
      <c r="J48" s="1">
        <v>8372</v>
      </c>
      <c r="K48" s="20">
        <v>101</v>
      </c>
      <c r="L48" s="135">
        <f>AVERAGE(E48,E51)</f>
        <v>3.3845000000000014E-2</v>
      </c>
      <c r="M48" s="125">
        <f>AVERAGE(G48,G51)</f>
        <v>8.9338698634</v>
      </c>
      <c r="N48" s="125">
        <f>AVERAGE(H48,H51)</f>
        <v>5.7314349999999994</v>
      </c>
      <c r="O48" s="125">
        <f>AVERAGE(D48,D51)</f>
        <v>9.2241999999999997</v>
      </c>
      <c r="P48" s="125">
        <f>AVERAGE(F48,F51)</f>
        <v>0.63573999999999997</v>
      </c>
      <c r="Q48" s="125">
        <f>AVERAGE(SQRT(D48/0.00576), SQRT(D51/0.00576))</f>
        <v>40.017556356283464</v>
      </c>
      <c r="R48" s="125">
        <f>AVERAGE(SQRT(F48/0.00576),SQRT(F51/0.00576))</f>
        <v>10.503821421770802</v>
      </c>
      <c r="S48" s="153">
        <f>AVERAGE(D48*0.00576, D51*0.00576)</f>
        <v>5.3131392E-2</v>
      </c>
      <c r="T48" s="160">
        <f>AVERAGE(F48*0.00576, F51*0.00576)</f>
        <v>3.6618624000000002E-3</v>
      </c>
    </row>
    <row r="49" spans="1:20" ht="14.25" customHeight="1" x14ac:dyDescent="0.25">
      <c r="A49" s="191"/>
      <c r="B49" s="32" t="s">
        <v>44</v>
      </c>
      <c r="C49" s="45"/>
      <c r="D49" s="59"/>
      <c r="E49" s="75"/>
      <c r="F49" s="60"/>
      <c r="G49" s="92"/>
      <c r="H49" s="97"/>
      <c r="I49" s="4"/>
      <c r="J49" s="4"/>
      <c r="K49" s="13"/>
      <c r="L49" s="135">
        <f>STDEV(E48,E51)</f>
        <v>5.5790725035618259E-3</v>
      </c>
      <c r="M49" s="125">
        <f>STDEV(G48,G51)</f>
        <v>0.13309243116305614</v>
      </c>
      <c r="N49" s="125">
        <f>STDEV(H48,H51)</f>
        <v>5.9333330009363465E-2</v>
      </c>
      <c r="O49" s="124">
        <f>STDEV(D48,D51)</f>
        <v>8.9378297141979812E-2</v>
      </c>
      <c r="P49" s="124">
        <f>STDEV(F48,F51)</f>
        <v>3.4761369363130665E-2</v>
      </c>
      <c r="Q49" s="125">
        <f>STDEV(SQRT(D48/0.00576), SQRT(D51/0.00576))</f>
        <v>0.19387822357126328</v>
      </c>
      <c r="R49" s="125">
        <f>STDEV(SQRT(F48/0.00576), SQRT(F51/0.00576))</f>
        <v>0.28727449356519258</v>
      </c>
      <c r="S49" s="161">
        <f>STDEV(D48*0.00576, D51*0.00576)</f>
        <v>5.1481899153780282E-4</v>
      </c>
      <c r="T49" s="160">
        <f>STDEV(F48*0.00576, F51*0.00576)</f>
        <v>2.0022548753163261E-4</v>
      </c>
    </row>
    <row r="50" spans="1:20" ht="14.25" customHeight="1" x14ac:dyDescent="0.25">
      <c r="A50" s="191"/>
      <c r="B50" s="34" t="s">
        <v>6</v>
      </c>
      <c r="C50" s="54"/>
      <c r="D50" s="60"/>
      <c r="E50" s="81"/>
      <c r="F50" s="60"/>
      <c r="G50" s="115"/>
      <c r="H50" s="100"/>
      <c r="I50" s="13"/>
      <c r="J50" s="13"/>
      <c r="K50" s="13"/>
      <c r="L50" s="135"/>
      <c r="M50" s="125"/>
      <c r="N50" s="125"/>
      <c r="O50" s="125"/>
      <c r="P50" s="125"/>
      <c r="Q50" s="125"/>
      <c r="R50" s="125"/>
      <c r="S50" s="18"/>
      <c r="T50" s="159"/>
    </row>
    <row r="51" spans="1:20" ht="14.25" customHeight="1" thickBot="1" x14ac:dyDescent="0.3">
      <c r="A51" s="192"/>
      <c r="B51" s="150" t="s">
        <v>41</v>
      </c>
      <c r="C51" s="55">
        <v>0.97009999999999996</v>
      </c>
      <c r="D51" s="63">
        <v>9.2873999999999999</v>
      </c>
      <c r="E51" s="76">
        <f>1-C51</f>
        <v>2.9900000000000038E-2</v>
      </c>
      <c r="F51" s="63">
        <v>0.61116000000000004</v>
      </c>
      <c r="G51" s="93">
        <f>C51*D51+E51*F51</f>
        <v>9.0279804240000008</v>
      </c>
      <c r="H51" s="100">
        <v>5.77339</v>
      </c>
      <c r="I51" s="20">
        <v>37726</v>
      </c>
      <c r="J51" s="20">
        <v>7279</v>
      </c>
      <c r="K51" s="20">
        <v>68</v>
      </c>
      <c r="L51" s="136"/>
      <c r="M51" s="132"/>
      <c r="N51" s="132"/>
      <c r="O51" s="132"/>
      <c r="P51" s="132"/>
      <c r="Q51" s="132"/>
      <c r="R51" s="132"/>
      <c r="S51" s="163"/>
      <c r="T51" s="164"/>
    </row>
    <row r="52" spans="1:20" ht="14.25" customHeight="1" x14ac:dyDescent="0.25">
      <c r="A52" s="13"/>
      <c r="B52" s="2"/>
      <c r="C52" s="2"/>
      <c r="D52" s="2"/>
      <c r="E52" s="72"/>
      <c r="F52" s="60"/>
      <c r="G52" s="23" t="s">
        <v>59</v>
      </c>
      <c r="H52" s="24"/>
      <c r="I52" s="24"/>
      <c r="J52" s="24"/>
      <c r="K52" s="25"/>
      <c r="L52" s="113"/>
      <c r="M52" s="109"/>
      <c r="N52" s="109"/>
      <c r="O52" s="109"/>
      <c r="P52" s="109"/>
      <c r="Q52" s="109"/>
      <c r="R52" s="125"/>
    </row>
    <row r="53" spans="1:20" ht="14.25" customHeight="1" x14ac:dyDescent="0.25">
      <c r="A53" s="13"/>
      <c r="B53" s="33"/>
      <c r="C53" s="52"/>
      <c r="D53" s="60"/>
      <c r="E53" s="72"/>
      <c r="F53" s="60"/>
      <c r="G53" s="26" t="s">
        <v>56</v>
      </c>
      <c r="H53" s="27" t="s">
        <v>57</v>
      </c>
      <c r="I53" s="18"/>
      <c r="J53" s="27" t="s">
        <v>40</v>
      </c>
      <c r="K53" s="29"/>
      <c r="L53" s="113"/>
      <c r="M53" s="109"/>
      <c r="N53" s="109"/>
      <c r="O53" s="109"/>
      <c r="P53" s="109"/>
      <c r="Q53" s="109"/>
      <c r="R53" s="125"/>
    </row>
    <row r="54" spans="1:20" ht="14.25" customHeight="1" thickBot="1" x14ac:dyDescent="0.3">
      <c r="A54" s="13"/>
      <c r="B54" s="33"/>
      <c r="C54" s="52"/>
      <c r="D54" s="60"/>
      <c r="E54" s="72"/>
      <c r="F54" s="60"/>
      <c r="G54" s="116">
        <f>AVERAGE(D6,D9,D13,D16,D20,D23,D27,D30,D34,D37,D41,D44,D48,D51)</f>
        <v>8.8078571428571415</v>
      </c>
      <c r="H54" s="117">
        <f>STDEV(D6,D9,D13,D16,D20,D23,D27,D30,D34,D37,D41,D44,D48,D51)</f>
        <v>0.39145426492716917</v>
      </c>
      <c r="I54" s="30"/>
      <c r="J54" s="118">
        <f>G54-2*H54</f>
        <v>8.0249486130028025</v>
      </c>
      <c r="K54" s="119">
        <f>G54+2*H54</f>
        <v>9.5907656727114805</v>
      </c>
      <c r="L54" s="113"/>
      <c r="M54" s="109"/>
      <c r="N54" s="109"/>
      <c r="O54" s="109"/>
      <c r="P54" s="109"/>
      <c r="Q54" s="109"/>
      <c r="R54" s="125"/>
    </row>
    <row r="55" spans="1:20" ht="14.25" customHeight="1" x14ac:dyDescent="0.25">
      <c r="A55" s="13"/>
      <c r="B55" s="33"/>
      <c r="C55" s="52"/>
      <c r="D55" s="60"/>
      <c r="E55" s="72"/>
      <c r="F55" s="60"/>
      <c r="G55" s="28" t="s">
        <v>63</v>
      </c>
      <c r="H55" s="18"/>
      <c r="I55" s="29"/>
      <c r="J55" s="18"/>
      <c r="K55" s="20"/>
      <c r="L55" s="113"/>
      <c r="M55" s="109"/>
      <c r="N55" s="109"/>
      <c r="O55" s="109"/>
      <c r="P55" s="109"/>
      <c r="Q55" s="109"/>
      <c r="R55" s="125"/>
    </row>
    <row r="56" spans="1:20" ht="14.25" customHeight="1" thickBot="1" x14ac:dyDescent="0.3">
      <c r="A56" s="13"/>
      <c r="B56" s="33"/>
      <c r="C56" s="52"/>
      <c r="D56" s="60"/>
      <c r="E56" s="72"/>
      <c r="F56" s="60"/>
      <c r="G56" s="184">
        <f>AVERAGE(S7,S12,S20,S27,S34,S41,S48)</f>
        <v>5.0733257142857147E-2</v>
      </c>
      <c r="H56" s="30"/>
      <c r="I56" s="31"/>
      <c r="J56" s="18"/>
      <c r="K56" s="20"/>
      <c r="L56" s="113"/>
      <c r="M56" s="109"/>
      <c r="N56" s="109"/>
      <c r="O56" s="109"/>
      <c r="P56" s="109"/>
      <c r="Q56" s="109"/>
      <c r="R56" s="125"/>
    </row>
    <row r="57" spans="1:20" ht="14.25" customHeight="1" x14ac:dyDescent="0.25">
      <c r="A57" s="9"/>
      <c r="B57" s="9"/>
      <c r="C57" s="49"/>
      <c r="D57" s="66"/>
      <c r="E57" s="78"/>
      <c r="F57" s="66"/>
      <c r="G57" s="95"/>
      <c r="H57" s="105"/>
      <c r="I57" s="10"/>
      <c r="J57" s="10"/>
      <c r="K57" s="10"/>
      <c r="L57" s="114"/>
      <c r="M57" s="110"/>
      <c r="N57" s="110"/>
      <c r="O57" s="110"/>
      <c r="P57" s="110"/>
      <c r="Q57" s="110"/>
      <c r="R57" s="154"/>
      <c r="S57" s="170"/>
      <c r="T57" s="170"/>
    </row>
    <row r="58" spans="1:20" ht="14.25" customHeight="1" x14ac:dyDescent="0.25">
      <c r="A58" s="209" t="s">
        <v>18</v>
      </c>
      <c r="B58" s="137" t="s">
        <v>43</v>
      </c>
      <c r="C58" s="53"/>
      <c r="D58" s="67"/>
      <c r="E58" s="74"/>
      <c r="F58" s="67"/>
      <c r="G58" s="91"/>
      <c r="H58" s="98"/>
      <c r="I58" s="36"/>
      <c r="J58" s="36"/>
      <c r="K58" s="36"/>
      <c r="L58" s="155"/>
      <c r="M58" s="123"/>
      <c r="N58" s="123"/>
      <c r="O58" s="123"/>
      <c r="P58" s="123"/>
      <c r="Q58" s="123"/>
      <c r="R58" s="123"/>
      <c r="S58" s="156"/>
      <c r="T58" s="157"/>
    </row>
    <row r="59" spans="1:20" ht="14.25" customHeight="1" x14ac:dyDescent="0.25">
      <c r="A59" s="191"/>
      <c r="B59" s="129" t="s">
        <v>6</v>
      </c>
      <c r="C59" s="52"/>
      <c r="D59" s="62"/>
      <c r="E59" s="75"/>
      <c r="F59" s="62"/>
      <c r="G59" s="92"/>
      <c r="H59" s="99"/>
      <c r="I59" s="20"/>
      <c r="J59" s="20"/>
      <c r="K59" s="13"/>
      <c r="L59" s="135"/>
      <c r="M59" s="125"/>
      <c r="N59" s="125"/>
      <c r="O59" s="125"/>
      <c r="P59" s="125"/>
      <c r="Q59" s="125"/>
      <c r="R59" s="125"/>
      <c r="S59" s="18"/>
      <c r="T59" s="159"/>
    </row>
    <row r="60" spans="1:20" ht="14.25" customHeight="1" x14ac:dyDescent="0.25">
      <c r="A60" s="191"/>
      <c r="B60" s="149" t="s">
        <v>60</v>
      </c>
      <c r="C60" s="52">
        <v>0.43493999999999999</v>
      </c>
      <c r="D60" s="60">
        <v>8.02</v>
      </c>
      <c r="E60" s="75">
        <f>1-C60</f>
        <v>0.56506000000000001</v>
      </c>
      <c r="F60" s="60">
        <v>1.07376</v>
      </c>
      <c r="G60" s="92">
        <f>C60*D60+E60*F60</f>
        <v>4.0949576256000002</v>
      </c>
      <c r="H60" s="100">
        <v>2.5133999999999999</v>
      </c>
      <c r="I60" s="20">
        <v>25156</v>
      </c>
      <c r="J60" s="20">
        <v>6733</v>
      </c>
      <c r="K60" s="20">
        <v>144</v>
      </c>
      <c r="L60" s="135"/>
      <c r="M60" s="125"/>
      <c r="N60" s="125"/>
      <c r="O60" s="125"/>
      <c r="P60" s="125"/>
      <c r="Q60" s="125"/>
      <c r="R60" s="125"/>
      <c r="S60" s="18"/>
      <c r="T60" s="159"/>
    </row>
    <row r="61" spans="1:20" ht="14.25" customHeight="1" x14ac:dyDescent="0.25">
      <c r="A61" s="191"/>
      <c r="B61" s="17" t="s">
        <v>44</v>
      </c>
      <c r="C61" s="52"/>
      <c r="D61" s="62"/>
      <c r="E61" s="75"/>
      <c r="F61" s="60"/>
      <c r="G61" s="92"/>
      <c r="H61" s="99"/>
      <c r="I61" s="20"/>
      <c r="J61" s="20"/>
      <c r="K61" s="13"/>
      <c r="L61" s="135"/>
      <c r="M61" s="125"/>
      <c r="N61" s="125"/>
      <c r="O61" s="125"/>
      <c r="P61" s="125"/>
      <c r="Q61" s="125"/>
      <c r="R61" s="125"/>
      <c r="S61" s="18"/>
      <c r="T61" s="159"/>
    </row>
    <row r="62" spans="1:20" ht="14.25" customHeight="1" x14ac:dyDescent="0.25">
      <c r="A62" s="191"/>
      <c r="B62" s="129" t="s">
        <v>6</v>
      </c>
      <c r="C62" s="41"/>
      <c r="D62" s="62"/>
      <c r="E62" s="75"/>
      <c r="F62" s="62"/>
      <c r="G62" s="92"/>
      <c r="H62" s="99"/>
      <c r="I62" s="20"/>
      <c r="J62" s="20"/>
      <c r="K62" s="20"/>
      <c r="L62" s="158">
        <f>AVERAGE(E60,E63,E66)</f>
        <v>0.56556000000000006</v>
      </c>
      <c r="M62" s="124">
        <f>AVERAGE(G60,G63,G66)</f>
        <v>4.106932677133333</v>
      </c>
      <c r="N62" s="124">
        <f>AVERAGE(H60,H63,H66)</f>
        <v>2.5304733333333331</v>
      </c>
      <c r="O62" s="125">
        <f>AVERAGE(D60,D63,D66)</f>
        <v>8.02</v>
      </c>
      <c r="P62" s="125">
        <f>AVERAGE(F60,F63,F66)</f>
        <v>1.1014999999999999</v>
      </c>
      <c r="Q62" s="125">
        <f>AVERAGE(SQRT(D60/0.00576), SQRT(D63/0.00576),SQRT(D66/0.00576))</f>
        <v>37.314355295396851</v>
      </c>
      <c r="R62" s="125">
        <f>AVERAGE(SQRT(F60/0.00576), SQRT(F63/0.00576),SQRT(F66/0.00576))</f>
        <v>13.826968145197091</v>
      </c>
      <c r="S62" s="153">
        <f>AVERAGE(D60*0.00576, D63*0.00576, D66*0.00576)</f>
        <v>4.6195199999999999E-2</v>
      </c>
      <c r="T62" s="160">
        <f>AVERAGE(F60*0.00576, F63*0.00576, F66*0.00576)</f>
        <v>6.3446400000000012E-3</v>
      </c>
    </row>
    <row r="63" spans="1:20" ht="14.25" customHeight="1" x14ac:dyDescent="0.25">
      <c r="A63" s="191"/>
      <c r="B63" s="149" t="s">
        <v>60</v>
      </c>
      <c r="C63" s="41">
        <v>0.42370999999999998</v>
      </c>
      <c r="D63" s="60">
        <v>8.02</v>
      </c>
      <c r="E63" s="75">
        <f>1-C63</f>
        <v>0.57628999999999997</v>
      </c>
      <c r="F63" s="60">
        <v>1.07996</v>
      </c>
      <c r="G63" s="92">
        <f>C63*D63+E63*F63</f>
        <v>4.0205243483999995</v>
      </c>
      <c r="H63" s="100">
        <v>2.5863399999999999</v>
      </c>
      <c r="I63" s="20">
        <v>18010</v>
      </c>
      <c r="J63" s="20">
        <v>4414</v>
      </c>
      <c r="K63" s="20">
        <v>111</v>
      </c>
      <c r="L63" s="158">
        <f>STDEV(E60,E63,E66)</f>
        <v>1.0488941796005914E-2</v>
      </c>
      <c r="M63" s="124">
        <f>STDEV(G60,G63,G66)</f>
        <v>9.2976047040109838E-2</v>
      </c>
      <c r="N63" s="124">
        <f>STDEV(H60,H63,H66)</f>
        <v>4.9585813831511567E-2</v>
      </c>
      <c r="O63" s="124">
        <f>STDEV(D60,D63,D66)</f>
        <v>0</v>
      </c>
      <c r="P63" s="124">
        <f>STDEV(F60,F63,F66)</f>
        <v>4.2790171768760099E-2</v>
      </c>
      <c r="Q63" s="125">
        <f>STDEV(SQRT(D60/0.00576), SQRT(D63/0.00576),SQRT(D66/0.00576))</f>
        <v>0</v>
      </c>
      <c r="R63" s="125">
        <f>STDEV(SQRT(F60/0.00576), SQRT(F63/0.00576),SQRT(F66/0.00576))</f>
        <v>0.2671819621357181</v>
      </c>
      <c r="S63" s="161">
        <f>STDEV(D60*0.00576, D63*0.00576, D66*0.00576)</f>
        <v>0</v>
      </c>
      <c r="T63" s="160">
        <f>STDEV(F60*0.00576, F63*0.00576, F66*0.00576)</f>
        <v>2.4647138938805826E-4</v>
      </c>
    </row>
    <row r="64" spans="1:20" ht="14.25" customHeight="1" x14ac:dyDescent="0.25">
      <c r="A64" s="191"/>
      <c r="B64" s="138" t="s">
        <v>45</v>
      </c>
      <c r="C64" s="41"/>
      <c r="D64" s="62"/>
      <c r="E64" s="75"/>
      <c r="F64" s="62"/>
      <c r="G64" s="92"/>
      <c r="H64" s="99"/>
      <c r="I64" s="20"/>
      <c r="J64" s="20"/>
      <c r="K64" s="13"/>
      <c r="L64" s="158"/>
      <c r="M64" s="124"/>
      <c r="N64" s="124"/>
      <c r="O64" s="124"/>
      <c r="P64" s="124"/>
      <c r="Q64" s="124"/>
      <c r="R64" s="124"/>
      <c r="S64" s="18"/>
      <c r="T64" s="159"/>
    </row>
    <row r="65" spans="1:20" ht="14.25" customHeight="1" x14ac:dyDescent="0.25">
      <c r="A65" s="191"/>
      <c r="B65" s="129" t="s">
        <v>6</v>
      </c>
      <c r="C65" s="54"/>
      <c r="D65" s="60"/>
      <c r="E65" s="81"/>
      <c r="F65" s="60"/>
      <c r="G65" s="92"/>
      <c r="H65" s="99"/>
      <c r="I65" s="20"/>
      <c r="J65" s="20"/>
      <c r="K65" s="13"/>
      <c r="L65" s="135"/>
      <c r="M65" s="125"/>
      <c r="N65" s="125"/>
      <c r="O65" s="125"/>
      <c r="P65" s="125"/>
      <c r="Q65" s="125"/>
      <c r="R65" s="125"/>
      <c r="S65" s="18"/>
      <c r="T65" s="159"/>
    </row>
    <row r="66" spans="1:20" ht="14.25" customHeight="1" x14ac:dyDescent="0.25">
      <c r="A66" s="192"/>
      <c r="B66" s="149" t="s">
        <v>60</v>
      </c>
      <c r="C66" s="55">
        <v>0.44467000000000001</v>
      </c>
      <c r="D66" s="63">
        <v>8.02</v>
      </c>
      <c r="E66" s="76">
        <f>1-C66</f>
        <v>0.55532999999999999</v>
      </c>
      <c r="F66" s="63">
        <v>1.1507799999999999</v>
      </c>
      <c r="G66" s="93">
        <f>D66*C66+F66*E66</f>
        <v>4.2053160574000001</v>
      </c>
      <c r="H66" s="101">
        <v>2.4916800000000001</v>
      </c>
      <c r="I66" s="21">
        <v>26265</v>
      </c>
      <c r="J66" s="21">
        <v>5740</v>
      </c>
      <c r="K66" s="21">
        <v>103</v>
      </c>
      <c r="L66" s="136"/>
      <c r="M66" s="132"/>
      <c r="N66" s="132"/>
      <c r="O66" s="132"/>
      <c r="P66" s="132"/>
      <c r="Q66" s="132"/>
      <c r="R66" s="132"/>
      <c r="S66" s="163"/>
      <c r="T66" s="164"/>
    </row>
    <row r="67" spans="1:20" ht="14.25" customHeight="1" x14ac:dyDescent="0.25">
      <c r="A67" s="201" t="s">
        <v>19</v>
      </c>
      <c r="B67" s="128" t="s">
        <v>10</v>
      </c>
      <c r="C67" s="57"/>
      <c r="D67" s="61"/>
      <c r="E67" s="74"/>
      <c r="F67" s="67"/>
      <c r="G67" s="91"/>
      <c r="H67" s="139"/>
      <c r="I67" s="36"/>
      <c r="J67" s="36"/>
      <c r="K67" s="37"/>
      <c r="L67" s="155"/>
      <c r="M67" s="123"/>
      <c r="N67" s="123"/>
      <c r="O67" s="123"/>
      <c r="P67" s="123"/>
      <c r="Q67" s="123"/>
      <c r="R67" s="123"/>
      <c r="S67" s="156"/>
      <c r="T67" s="157"/>
    </row>
    <row r="68" spans="1:20" ht="14.25" customHeight="1" x14ac:dyDescent="0.25">
      <c r="A68" s="202"/>
      <c r="B68" s="138" t="s">
        <v>43</v>
      </c>
      <c r="C68" s="43"/>
      <c r="D68" s="60"/>
      <c r="E68" s="75"/>
      <c r="F68" s="62"/>
      <c r="G68" s="92"/>
      <c r="H68" s="100"/>
      <c r="I68" s="13"/>
      <c r="J68" s="13"/>
      <c r="K68" s="38"/>
      <c r="L68" s="158"/>
      <c r="M68" s="124"/>
      <c r="N68" s="124"/>
      <c r="O68" s="124"/>
      <c r="P68" s="124"/>
      <c r="Q68" s="124"/>
      <c r="R68" s="124"/>
      <c r="S68" s="18"/>
      <c r="T68" s="159"/>
    </row>
    <row r="69" spans="1:20" ht="14.25" customHeight="1" x14ac:dyDescent="0.25">
      <c r="A69" s="191"/>
      <c r="B69" s="129" t="s">
        <v>6</v>
      </c>
      <c r="C69" s="41"/>
      <c r="D69" s="60"/>
      <c r="E69" s="75"/>
      <c r="F69" s="62"/>
      <c r="G69" s="92"/>
      <c r="H69" s="100"/>
      <c r="I69" s="20"/>
      <c r="J69" s="20"/>
      <c r="K69" s="38"/>
      <c r="L69" s="158"/>
      <c r="M69" s="124"/>
      <c r="N69" s="124"/>
      <c r="O69" s="124"/>
      <c r="P69" s="124"/>
      <c r="Q69" s="124"/>
      <c r="R69" s="124"/>
      <c r="S69" s="18"/>
      <c r="T69" s="159"/>
    </row>
    <row r="70" spans="1:20" ht="14.25" customHeight="1" x14ac:dyDescent="0.25">
      <c r="A70" s="191"/>
      <c r="B70" s="149" t="s">
        <v>60</v>
      </c>
      <c r="C70" s="69">
        <v>0.70457999999999998</v>
      </c>
      <c r="D70" s="60">
        <v>8.02</v>
      </c>
      <c r="E70" s="75">
        <f>1-C70</f>
        <v>0.29542000000000002</v>
      </c>
      <c r="F70" s="60">
        <v>1.12218</v>
      </c>
      <c r="G70" s="92">
        <f>D70*C70+F70*E70</f>
        <v>5.9822460155999995</v>
      </c>
      <c r="H70" s="100">
        <v>3.9668700000000001</v>
      </c>
      <c r="I70" s="20">
        <v>25900</v>
      </c>
      <c r="J70" s="20">
        <v>6866</v>
      </c>
      <c r="K70" s="19">
        <v>97</v>
      </c>
      <c r="L70" s="135">
        <f>AVERAGE(E70,E73)</f>
        <v>0.22592000000000001</v>
      </c>
      <c r="M70" s="125">
        <f>AVERAGE(G70,G73)</f>
        <v>6.5614911889999998</v>
      </c>
      <c r="N70" s="125">
        <f>AVERAGE(H70,H73)</f>
        <v>4.35358</v>
      </c>
      <c r="O70" s="125">
        <f>AVERAGE(D70,D73)</f>
        <v>8.1553900000000006</v>
      </c>
      <c r="P70" s="125">
        <f>AVERAGE(F70,F73)</f>
        <v>1.03034</v>
      </c>
      <c r="Q70" s="125">
        <f>AVERAGE(SQRT(D70/0.00576), SQRT(D73/0.00576))</f>
        <v>37.626702732540281</v>
      </c>
      <c r="R70" s="125">
        <f>AVERAGE(SQRT(F70/0.00576),SQRT(F73/0.00576))</f>
        <v>13.361229702431036</v>
      </c>
      <c r="S70" s="153">
        <f>AVERAGE(D70*0.00576, D73*0.00576)</f>
        <v>4.6975046399999998E-2</v>
      </c>
      <c r="T70" s="160">
        <f>AVERAGE(F70*0.00576, F73*0.00576)</f>
        <v>5.9347584000000002E-3</v>
      </c>
    </row>
    <row r="71" spans="1:20" ht="14.25" customHeight="1" x14ac:dyDescent="0.25">
      <c r="A71" s="191"/>
      <c r="B71" s="138" t="s">
        <v>44</v>
      </c>
      <c r="C71" s="69"/>
      <c r="D71" s="60"/>
      <c r="E71" s="75"/>
      <c r="F71" s="62"/>
      <c r="G71" s="92"/>
      <c r="H71" s="99"/>
      <c r="I71" s="20"/>
      <c r="J71" s="20"/>
      <c r="K71" s="38"/>
      <c r="L71" s="135">
        <f>STDEV(E70,E73)</f>
        <v>9.8287842584930118E-2</v>
      </c>
      <c r="M71" s="125">
        <f>STDEV(G70,G73)</f>
        <v>0.81917638016143512</v>
      </c>
      <c r="N71" s="125">
        <f>STDEV(H70,H73)</f>
        <v>0.54689052670529947</v>
      </c>
      <c r="O71" s="124">
        <f>STDEV(D70,D73)</f>
        <v>0.19147037420969351</v>
      </c>
      <c r="P71" s="124">
        <f>STDEV(F70,F73)</f>
        <v>0.129881373568345</v>
      </c>
      <c r="Q71" s="125">
        <f>STDEV(SQRT(D70/0.00576), SQRT(D73/0.00576))</f>
        <v>0.44172598178071626</v>
      </c>
      <c r="R71" s="125">
        <f>STDEV(SQRT(F70/0.00576), SQRT(F73/0.00576))</f>
        <v>0.84381640313147965</v>
      </c>
      <c r="S71" s="161">
        <f>STDEV(D70*0.00576, D73*0.00576)</f>
        <v>1.1028693554478372E-3</v>
      </c>
      <c r="T71" s="160">
        <f>STDEV(F70*0.00576, F73*0.00576)</f>
        <v>7.4811671175366724E-4</v>
      </c>
    </row>
    <row r="72" spans="1:20" ht="14.25" customHeight="1" x14ac:dyDescent="0.25">
      <c r="A72" s="191"/>
      <c r="B72" s="129" t="s">
        <v>6</v>
      </c>
      <c r="C72" s="71"/>
      <c r="D72" s="60"/>
      <c r="E72" s="81"/>
      <c r="F72" s="60"/>
      <c r="G72" s="92"/>
      <c r="H72" s="99"/>
      <c r="I72" s="20"/>
      <c r="J72" s="20"/>
      <c r="K72" s="38"/>
      <c r="L72" s="158"/>
      <c r="M72" s="124"/>
      <c r="N72" s="124"/>
      <c r="O72" s="124"/>
      <c r="P72" s="124"/>
      <c r="Q72" s="124"/>
      <c r="R72" s="124"/>
      <c r="S72" s="18"/>
      <c r="T72" s="159"/>
    </row>
    <row r="73" spans="1:20" ht="14.25" customHeight="1" x14ac:dyDescent="0.25">
      <c r="A73" s="191"/>
      <c r="B73" s="149" t="s">
        <v>60</v>
      </c>
      <c r="C73" s="56">
        <v>0.84358</v>
      </c>
      <c r="D73" s="60">
        <v>8.2907799999999998</v>
      </c>
      <c r="E73" s="75">
        <f>1-C73</f>
        <v>0.15642</v>
      </c>
      <c r="F73" s="60">
        <v>0.9385</v>
      </c>
      <c r="G73" s="92">
        <f>D73*C73+F73*E73</f>
        <v>7.1407363623999993</v>
      </c>
      <c r="H73" s="100">
        <v>4.7402899999999999</v>
      </c>
      <c r="I73" s="20">
        <v>30558</v>
      </c>
      <c r="J73" s="20">
        <v>5713</v>
      </c>
      <c r="K73" s="19">
        <v>112</v>
      </c>
      <c r="L73" s="136"/>
      <c r="M73" s="132"/>
      <c r="N73" s="132"/>
      <c r="O73" s="132"/>
      <c r="P73" s="132"/>
      <c r="Q73" s="132"/>
      <c r="R73" s="132"/>
      <c r="S73" s="163"/>
      <c r="T73" s="164"/>
    </row>
    <row r="74" spans="1:20" ht="14.25" customHeight="1" x14ac:dyDescent="0.25">
      <c r="A74" s="191"/>
      <c r="B74" s="140" t="s">
        <v>11</v>
      </c>
      <c r="C74" s="50"/>
      <c r="D74" s="65"/>
      <c r="E74" s="77"/>
      <c r="F74" s="65"/>
      <c r="G74" s="94"/>
      <c r="H74" s="104"/>
      <c r="I74" s="5"/>
      <c r="J74" s="5"/>
      <c r="K74" s="169"/>
      <c r="L74" s="158"/>
      <c r="M74" s="124"/>
      <c r="N74" s="124"/>
      <c r="O74" s="124"/>
      <c r="P74" s="124"/>
      <c r="Q74" s="124"/>
      <c r="R74" s="124"/>
      <c r="S74" s="18"/>
      <c r="T74" s="159"/>
    </row>
    <row r="75" spans="1:20" ht="14.25" customHeight="1" x14ac:dyDescent="0.25">
      <c r="A75" s="191"/>
      <c r="B75" s="17" t="s">
        <v>43</v>
      </c>
      <c r="C75" s="71"/>
      <c r="D75" s="60"/>
      <c r="E75" s="81"/>
      <c r="F75" s="60"/>
      <c r="G75" s="92"/>
      <c r="H75" s="99"/>
      <c r="I75" s="20"/>
      <c r="J75" s="20"/>
      <c r="K75" s="38"/>
      <c r="L75" s="158"/>
      <c r="M75" s="124"/>
      <c r="N75" s="124"/>
      <c r="O75" s="124"/>
      <c r="P75" s="124"/>
      <c r="Q75" s="124"/>
      <c r="R75" s="124"/>
      <c r="S75" s="18"/>
      <c r="T75" s="159"/>
    </row>
    <row r="76" spans="1:20" ht="14.25" customHeight="1" x14ac:dyDescent="0.25">
      <c r="A76" s="191"/>
      <c r="B76" s="129" t="s">
        <v>6</v>
      </c>
      <c r="C76" s="71"/>
      <c r="D76" s="60"/>
      <c r="E76" s="81"/>
      <c r="F76" s="60"/>
      <c r="G76" s="92"/>
      <c r="H76" s="99"/>
      <c r="I76" s="20"/>
      <c r="J76" s="20"/>
      <c r="K76" s="38"/>
      <c r="L76" s="158"/>
      <c r="M76" s="124"/>
      <c r="N76" s="124"/>
      <c r="O76" s="124"/>
      <c r="P76" s="124"/>
      <c r="Q76" s="124"/>
      <c r="R76" s="124"/>
      <c r="S76" s="18"/>
      <c r="T76" s="159"/>
    </row>
    <row r="77" spans="1:20" ht="14.25" customHeight="1" x14ac:dyDescent="0.25">
      <c r="A77" s="191"/>
      <c r="B77" s="149" t="s">
        <v>60</v>
      </c>
      <c r="C77" s="56">
        <v>0.70482999999999996</v>
      </c>
      <c r="D77" s="60">
        <v>8.02</v>
      </c>
      <c r="E77" s="75">
        <f>1-C77</f>
        <v>0.29517000000000004</v>
      </c>
      <c r="F77" s="60">
        <v>1.14683</v>
      </c>
      <c r="G77" s="92">
        <f>D77*C77+F77*E77</f>
        <v>5.9912464110999988</v>
      </c>
      <c r="H77" s="100">
        <v>3.8559100000000002</v>
      </c>
      <c r="I77" s="20">
        <v>37854</v>
      </c>
      <c r="J77" s="20">
        <v>7959</v>
      </c>
      <c r="K77" s="19">
        <v>116</v>
      </c>
      <c r="L77" s="135">
        <f>AVERAGE(E77,E80)</f>
        <v>0.26351000000000002</v>
      </c>
      <c r="M77" s="125">
        <f>AVERAGE(G77,G80)</f>
        <v>6.2214909700499996</v>
      </c>
      <c r="N77" s="125">
        <f>AVERAGE(H77,H80)</f>
        <v>3.9478</v>
      </c>
      <c r="O77" s="125">
        <f>AVERAGE(D77,D80)</f>
        <v>8.0493899999999989</v>
      </c>
      <c r="P77" s="125">
        <f>AVERAGE(F77,F80)</f>
        <v>1.1039750000000002</v>
      </c>
      <c r="Q77" s="125">
        <f>AVERAGE(SQRT(D77/0.00576), SQRT(D80/0.00576))</f>
        <v>37.382601356003548</v>
      </c>
      <c r="R77" s="125">
        <f>AVERAGE(SQRT(F77/0.00576),SQRT(F80/0.00576))</f>
        <v>13.841607390858979</v>
      </c>
      <c r="S77" s="153">
        <f>AVERAGE(D77*0.00576, D80*0.00576)</f>
        <v>4.6364486400000002E-2</v>
      </c>
      <c r="T77" s="160">
        <f>AVERAGE(F77*0.00576, F80*0.00576)</f>
        <v>6.358896000000001E-3</v>
      </c>
    </row>
    <row r="78" spans="1:20" ht="14.25" customHeight="1" x14ac:dyDescent="0.25">
      <c r="A78" s="191"/>
      <c r="B78" s="17" t="s">
        <v>44</v>
      </c>
      <c r="C78" s="69"/>
      <c r="D78" s="41"/>
      <c r="E78" s="41"/>
      <c r="F78" s="41"/>
      <c r="G78" s="41"/>
      <c r="H78" s="99"/>
      <c r="I78" s="20"/>
      <c r="J78" s="20"/>
      <c r="K78" s="38"/>
      <c r="L78" s="135">
        <f>STDEV(E77,E80)</f>
        <v>4.4774001384732288E-2</v>
      </c>
      <c r="M78" s="125">
        <f>STDEV(G77,G80)</f>
        <v>0.32561497792970279</v>
      </c>
      <c r="N78" s="125">
        <f>STDEV(H77,H80)</f>
        <v>0.12995208424646373</v>
      </c>
      <c r="O78" s="124">
        <f>STDEV(D77,D80)</f>
        <v>4.1563736598145613E-2</v>
      </c>
      <c r="P78" s="124">
        <f>STDEV(F77,F80)</f>
        <v>6.0606122215498957E-2</v>
      </c>
      <c r="Q78" s="125">
        <f>STDEV(SQRT(D77/0.00576), SQRT(D80/0.00576))</f>
        <v>9.6514504488526831E-2</v>
      </c>
      <c r="R78" s="125">
        <f>STDEV(SQRT(F77/0.00576), SQRT(F80/0.00576))</f>
        <v>0.3800821653458118</v>
      </c>
      <c r="S78" s="161">
        <f>STDEV(D77*0.00576, D80*0.00576)</f>
        <v>2.3940712280532097E-4</v>
      </c>
      <c r="T78" s="160">
        <f>STDEV(F77*0.00576, F80*0.00576)</f>
        <v>3.4909126396127449E-4</v>
      </c>
    </row>
    <row r="79" spans="1:20" ht="14.25" customHeight="1" x14ac:dyDescent="0.25">
      <c r="A79" s="191"/>
      <c r="B79" s="129" t="s">
        <v>6</v>
      </c>
      <c r="C79" s="71"/>
      <c r="D79" s="60"/>
      <c r="E79" s="81"/>
      <c r="F79" s="60"/>
      <c r="G79" s="92"/>
      <c r="H79" s="99"/>
      <c r="I79" s="20"/>
      <c r="J79" s="20"/>
      <c r="K79" s="38"/>
      <c r="L79" s="158"/>
      <c r="M79" s="124"/>
      <c r="N79" s="124"/>
      <c r="O79" s="124"/>
      <c r="P79" s="124"/>
      <c r="Q79" s="124"/>
      <c r="R79" s="124"/>
      <c r="S79" s="18"/>
      <c r="T79" s="159"/>
    </row>
    <row r="80" spans="1:20" ht="14.25" customHeight="1" x14ac:dyDescent="0.25">
      <c r="A80" s="192"/>
      <c r="B80" s="152" t="s">
        <v>60</v>
      </c>
      <c r="C80" s="70">
        <v>0.76815</v>
      </c>
      <c r="D80" s="63">
        <v>8.0787800000000001</v>
      </c>
      <c r="E80" s="76">
        <f>1-C80</f>
        <v>0.23185</v>
      </c>
      <c r="F80" s="63">
        <v>1.0611200000000001</v>
      </c>
      <c r="G80" s="93">
        <f>D80*C80+F80*E80</f>
        <v>6.4517355290000005</v>
      </c>
      <c r="H80" s="101">
        <v>4.0396900000000002</v>
      </c>
      <c r="I80" s="21">
        <v>22209</v>
      </c>
      <c r="J80" s="21">
        <v>4295</v>
      </c>
      <c r="K80" s="22">
        <v>82</v>
      </c>
      <c r="L80" s="136"/>
      <c r="M80" s="132"/>
      <c r="N80" s="132"/>
      <c r="O80" s="132"/>
      <c r="P80" s="132"/>
      <c r="Q80" s="132"/>
      <c r="R80" s="132"/>
      <c r="S80" s="163"/>
      <c r="T80" s="164"/>
    </row>
    <row r="81" spans="1:20" ht="14.25" customHeight="1" x14ac:dyDescent="0.25">
      <c r="A81" s="197" t="s">
        <v>20</v>
      </c>
      <c r="B81" s="130" t="s">
        <v>13</v>
      </c>
      <c r="C81" s="121"/>
      <c r="D81" s="61"/>
      <c r="E81" s="82"/>
      <c r="F81" s="61"/>
      <c r="G81" s="91"/>
      <c r="H81" s="98"/>
      <c r="I81" s="36"/>
      <c r="J81" s="36"/>
      <c r="K81" s="36"/>
      <c r="L81" s="155"/>
      <c r="M81" s="123"/>
      <c r="N81" s="123"/>
      <c r="O81" s="123"/>
      <c r="P81" s="123"/>
      <c r="Q81" s="123"/>
      <c r="R81" s="123"/>
      <c r="S81" s="156"/>
      <c r="T81" s="157"/>
    </row>
    <row r="82" spans="1:20" ht="14.25" customHeight="1" x14ac:dyDescent="0.25">
      <c r="A82" s="191"/>
      <c r="B82" s="138" t="s">
        <v>43</v>
      </c>
      <c r="C82" s="54"/>
      <c r="D82" s="60"/>
      <c r="E82" s="81"/>
      <c r="F82" s="60"/>
      <c r="G82" s="92"/>
      <c r="H82" s="99"/>
      <c r="I82" s="20"/>
      <c r="J82" s="20"/>
      <c r="K82" s="13"/>
      <c r="L82" s="158"/>
      <c r="M82" s="124"/>
      <c r="N82" s="124"/>
      <c r="O82" s="124"/>
      <c r="P82" s="124"/>
      <c r="Q82" s="124"/>
      <c r="R82" s="124"/>
      <c r="S82" s="18"/>
      <c r="T82" s="159"/>
    </row>
    <row r="83" spans="1:20" ht="14.25" customHeight="1" x14ac:dyDescent="0.25">
      <c r="A83" s="191"/>
      <c r="B83" s="129" t="s">
        <v>6</v>
      </c>
      <c r="C83" s="52"/>
      <c r="D83" s="60"/>
      <c r="E83" s="81"/>
      <c r="F83" s="60"/>
      <c r="G83" s="92"/>
      <c r="H83" s="99"/>
      <c r="I83" s="20"/>
      <c r="J83" s="20"/>
      <c r="K83" s="13"/>
      <c r="L83" s="158"/>
      <c r="M83" s="124"/>
      <c r="N83" s="124"/>
      <c r="O83" s="124"/>
      <c r="P83" s="124"/>
      <c r="Q83" s="124"/>
      <c r="R83" s="124"/>
      <c r="S83" s="18"/>
      <c r="T83" s="159"/>
    </row>
    <row r="84" spans="1:20" ht="14.25" customHeight="1" x14ac:dyDescent="0.25">
      <c r="A84" s="191"/>
      <c r="B84" s="149" t="s">
        <v>60</v>
      </c>
      <c r="C84" s="52">
        <v>0.26883000000000001</v>
      </c>
      <c r="D84" s="60">
        <v>8.02</v>
      </c>
      <c r="E84" s="75">
        <f>1-C84</f>
        <v>0.73116999999999999</v>
      </c>
      <c r="F84" s="60">
        <v>1.16204</v>
      </c>
      <c r="G84" s="92">
        <f>D84*C84+F84*E84</f>
        <v>3.0056653868000001</v>
      </c>
      <c r="H84" s="100">
        <v>1.85612</v>
      </c>
      <c r="I84" s="20">
        <v>18003</v>
      </c>
      <c r="J84" s="20">
        <v>3793</v>
      </c>
      <c r="K84" s="20">
        <v>74</v>
      </c>
      <c r="L84" s="135">
        <f>AVERAGE(E84,E87)</f>
        <v>0.69626999999999994</v>
      </c>
      <c r="M84" s="125">
        <f>AVERAGE(G84,G87)</f>
        <v>3.2703221275500001</v>
      </c>
      <c r="N84" s="125">
        <f>AVERAGE(H84,H87)</f>
        <v>1.9679850000000001</v>
      </c>
      <c r="O84" s="125">
        <f>AVERAGE(D84,D87)</f>
        <v>8.02</v>
      </c>
      <c r="P84" s="125">
        <f>AVERAGE(F84,F87)</f>
        <v>1.200315</v>
      </c>
      <c r="Q84" s="125">
        <f>AVERAGE(SQRT(D84/0.00576), SQRT(D87/0.00576))</f>
        <v>37.314355295396851</v>
      </c>
      <c r="R84" s="125">
        <f>AVERAGE(SQRT(F84/0.00576),SQRT(F87/0.00576))</f>
        <v>14.433815662872004</v>
      </c>
      <c r="S84" s="153">
        <f>AVERAGE(D84*0.00576, D87*0.00576)</f>
        <v>4.6195199999999999E-2</v>
      </c>
      <c r="T84" s="160">
        <f>AVERAGE(F84*0.00576, F87*0.00576)</f>
        <v>6.9138144000000009E-3</v>
      </c>
    </row>
    <row r="85" spans="1:20" ht="14.25" customHeight="1" x14ac:dyDescent="0.25">
      <c r="A85" s="191"/>
      <c r="B85" s="138" t="s">
        <v>44</v>
      </c>
      <c r="C85" s="141"/>
      <c r="D85" s="60"/>
      <c r="E85" s="81"/>
      <c r="F85" s="60"/>
      <c r="G85" s="92"/>
      <c r="H85" s="99"/>
      <c r="I85" s="20"/>
      <c r="J85" s="20"/>
      <c r="K85" s="13"/>
      <c r="L85" s="135">
        <f>STDEV(E84,E87)</f>
        <v>4.9356053326820998E-2</v>
      </c>
      <c r="M85" s="125">
        <f>STDEV(G84,G87)</f>
        <v>0.37428115214210989</v>
      </c>
      <c r="N85" s="125">
        <f>STDEV(H84,H87)</f>
        <v>0.15820100015486627</v>
      </c>
      <c r="O85" s="124">
        <f>STDEV(D84,D87)</f>
        <v>0</v>
      </c>
      <c r="P85" s="124">
        <f>STDEV(F84,F87)</f>
        <v>5.4129024099830295E-2</v>
      </c>
      <c r="Q85" s="125">
        <f>STDEV(SQRT(D84/0.00576), SQRT(D87/0.00576))</f>
        <v>0</v>
      </c>
      <c r="R85" s="125">
        <f>STDEV(SQRT(F84/0.00576), SQRT(F87/0.00576))</f>
        <v>0.32553415662306517</v>
      </c>
      <c r="S85" s="161">
        <f>STDEV(D84*0.00576, D87*0.00576)</f>
        <v>0</v>
      </c>
      <c r="T85" s="160">
        <f>STDEV(F84*0.00576, F87*0.00576)</f>
        <v>3.1178317881502273E-4</v>
      </c>
    </row>
    <row r="86" spans="1:20" ht="14.25" customHeight="1" x14ac:dyDescent="0.25">
      <c r="A86" s="191"/>
      <c r="B86" s="129" t="s">
        <v>6</v>
      </c>
      <c r="C86" s="41"/>
      <c r="D86" s="41"/>
      <c r="E86" s="41"/>
      <c r="F86" s="41"/>
      <c r="G86" s="41"/>
      <c r="H86" s="99"/>
      <c r="I86" s="20"/>
      <c r="J86" s="20"/>
      <c r="K86" s="13"/>
      <c r="L86" s="135"/>
      <c r="M86" s="125"/>
      <c r="N86" s="125"/>
      <c r="O86" s="125"/>
      <c r="P86" s="125"/>
      <c r="Q86" s="125"/>
      <c r="R86" s="125"/>
      <c r="S86" s="18"/>
      <c r="T86" s="159"/>
    </row>
    <row r="87" spans="1:20" ht="14.25" customHeight="1" x14ac:dyDescent="0.25">
      <c r="A87" s="191"/>
      <c r="B87" s="149" t="s">
        <v>60</v>
      </c>
      <c r="C87" s="47">
        <v>0.33862999999999999</v>
      </c>
      <c r="D87" s="64">
        <v>8.02</v>
      </c>
      <c r="E87" s="75">
        <f>1-C87</f>
        <v>0.66137000000000001</v>
      </c>
      <c r="F87" s="64">
        <v>1.2385900000000001</v>
      </c>
      <c r="G87" s="92">
        <f>D87*C87+F87*E87</f>
        <v>3.5349788682999996</v>
      </c>
      <c r="H87" s="103">
        <v>2.07985</v>
      </c>
      <c r="I87" s="8">
        <v>20358</v>
      </c>
      <c r="J87" s="8">
        <v>4526</v>
      </c>
      <c r="K87" s="8">
        <v>98</v>
      </c>
      <c r="L87" s="136"/>
      <c r="M87" s="132"/>
      <c r="N87" s="132"/>
      <c r="O87" s="132"/>
      <c r="P87" s="132"/>
      <c r="Q87" s="132"/>
      <c r="R87" s="132"/>
      <c r="S87" s="163"/>
      <c r="T87" s="164"/>
    </row>
    <row r="88" spans="1:20" ht="14.25" customHeight="1" x14ac:dyDescent="0.25">
      <c r="A88" s="191"/>
      <c r="B88" s="140" t="s">
        <v>14</v>
      </c>
      <c r="C88" s="51"/>
      <c r="D88" s="65"/>
      <c r="E88" s="77"/>
      <c r="F88" s="65"/>
      <c r="G88" s="94"/>
      <c r="H88" s="104"/>
      <c r="I88" s="5"/>
      <c r="J88" s="5"/>
      <c r="K88" s="5"/>
      <c r="L88" s="155"/>
      <c r="M88" s="123"/>
      <c r="N88" s="123"/>
      <c r="O88" s="123"/>
      <c r="P88" s="123"/>
      <c r="Q88" s="123"/>
      <c r="R88" s="123"/>
      <c r="S88" s="156"/>
      <c r="T88" s="157"/>
    </row>
    <row r="89" spans="1:20" ht="14.25" customHeight="1" x14ac:dyDescent="0.25">
      <c r="A89" s="191"/>
      <c r="B89" s="17" t="s">
        <v>43</v>
      </c>
      <c r="C89" s="41"/>
      <c r="D89" s="41"/>
      <c r="E89" s="41"/>
      <c r="F89" s="41"/>
      <c r="G89" s="92"/>
      <c r="H89" s="99"/>
      <c r="I89" s="20"/>
      <c r="J89" s="20"/>
      <c r="K89" s="13"/>
      <c r="L89" s="158"/>
      <c r="M89" s="124"/>
      <c r="N89" s="124"/>
      <c r="O89" s="124"/>
      <c r="P89" s="124"/>
      <c r="Q89" s="124"/>
      <c r="R89" s="124"/>
      <c r="S89" s="18"/>
      <c r="T89" s="159"/>
    </row>
    <row r="90" spans="1:20" ht="14.25" customHeight="1" x14ac:dyDescent="0.25">
      <c r="A90" s="191"/>
      <c r="B90" s="129" t="s">
        <v>6</v>
      </c>
      <c r="C90" s="41"/>
      <c r="D90" s="41"/>
      <c r="E90" s="41"/>
      <c r="F90" s="41"/>
      <c r="G90" s="41"/>
      <c r="H90" s="99"/>
      <c r="I90" s="20"/>
      <c r="J90" s="20"/>
      <c r="K90" s="13"/>
      <c r="L90" s="158"/>
      <c r="M90" s="124"/>
      <c r="N90" s="124"/>
      <c r="O90" s="124"/>
      <c r="P90" s="124"/>
      <c r="Q90" s="124"/>
      <c r="R90" s="124"/>
      <c r="S90" s="18"/>
      <c r="T90" s="159"/>
    </row>
    <row r="91" spans="1:20" ht="14.25" customHeight="1" x14ac:dyDescent="0.25">
      <c r="A91" s="191"/>
      <c r="B91" s="149" t="s">
        <v>60</v>
      </c>
      <c r="C91" s="52">
        <v>0.34864000000000001</v>
      </c>
      <c r="D91" s="60">
        <v>8.02</v>
      </c>
      <c r="E91" s="75">
        <f>1-C91</f>
        <v>0.65135999999999994</v>
      </c>
      <c r="F91" s="60">
        <v>1.10189</v>
      </c>
      <c r="G91" s="92">
        <f>D91*C91+F91*E91</f>
        <v>3.5138198703999999</v>
      </c>
      <c r="H91" s="100">
        <v>2.0905</v>
      </c>
      <c r="I91" s="20">
        <v>42088</v>
      </c>
      <c r="J91" s="20">
        <v>10458</v>
      </c>
      <c r="K91" s="20">
        <v>167</v>
      </c>
      <c r="L91" s="135">
        <f>AVERAGE(E91,E94)</f>
        <v>0.60846</v>
      </c>
      <c r="M91" s="125">
        <f>AVERAGE(G91,G94)</f>
        <v>3.8135335624</v>
      </c>
      <c r="N91" s="125">
        <f>AVERAGE(H91,H94)</f>
        <v>2.2522599999999997</v>
      </c>
      <c r="O91" s="125">
        <f>AVERAGE(D91,D94)</f>
        <v>8.02</v>
      </c>
      <c r="P91" s="125">
        <f>AVERAGE(F91,F94)</f>
        <v>1.107065</v>
      </c>
      <c r="Q91" s="125">
        <f>AVERAGE(SQRT(D91/0.00576), SQRT(D94/0.00576))</f>
        <v>37.314355295396851</v>
      </c>
      <c r="R91" s="125">
        <f>AVERAGE(SQRT(F91/0.00576),SQRT(F94/0.00576))</f>
        <v>13.863539763529385</v>
      </c>
      <c r="S91" s="153">
        <f>AVERAGE(D91*0.00576, D94*0.00576)</f>
        <v>4.6195199999999999E-2</v>
      </c>
      <c r="T91" s="160">
        <f>AVERAGE(F91*0.00576, F94*0.00576)</f>
        <v>6.3766944000000006E-3</v>
      </c>
    </row>
    <row r="92" spans="1:20" ht="14.25" customHeight="1" x14ac:dyDescent="0.25">
      <c r="A92" s="191"/>
      <c r="B92" s="17" t="s">
        <v>44</v>
      </c>
      <c r="C92" s="54"/>
      <c r="D92" s="60"/>
      <c r="E92" s="81"/>
      <c r="F92" s="60"/>
      <c r="G92" s="92"/>
      <c r="H92" s="99"/>
      <c r="I92" s="20"/>
      <c r="J92" s="20"/>
      <c r="K92" s="13"/>
      <c r="L92" s="135">
        <f>STDEV(E91,E94)</f>
        <v>6.066976182580569E-2</v>
      </c>
      <c r="M92" s="125">
        <f>STDEV(G91,G94)</f>
        <v>0.42385916805531271</v>
      </c>
      <c r="N92" s="125">
        <f>STDEV(H91,H94)</f>
        <v>0.22876318584947172</v>
      </c>
      <c r="O92" s="124">
        <f>STDEV(D91,D94)</f>
        <v>0</v>
      </c>
      <c r="P92" s="124">
        <f>STDEV(F91,F94)</f>
        <v>7.3185551852806676E-3</v>
      </c>
      <c r="Q92" s="125">
        <f>STDEV(SQRT(D91/0.00576), SQRT(D94/0.00576))</f>
        <v>0</v>
      </c>
      <c r="R92" s="125">
        <f>STDEV(SQRT(F91/0.00576), SQRT(F94/0.00576))</f>
        <v>4.5824606093281303E-2</v>
      </c>
      <c r="S92" s="161">
        <f>STDEV(D91*0.00576, D94*0.00576)</f>
        <v>0</v>
      </c>
      <c r="T92" s="160">
        <f>STDEV(F91*0.00576, F94*0.00576)</f>
        <v>4.2154877867216735E-5</v>
      </c>
    </row>
    <row r="93" spans="1:20" ht="14.25" customHeight="1" x14ac:dyDescent="0.25">
      <c r="A93" s="191"/>
      <c r="B93" s="129" t="s">
        <v>6</v>
      </c>
      <c r="C93" s="52"/>
      <c r="D93" s="60"/>
      <c r="E93" s="81"/>
      <c r="F93" s="60"/>
      <c r="G93" s="92"/>
      <c r="H93" s="99"/>
      <c r="I93" s="20"/>
      <c r="J93" s="20"/>
      <c r="K93" s="13"/>
      <c r="L93" s="135"/>
      <c r="M93" s="125"/>
      <c r="N93" s="125"/>
      <c r="O93" s="125"/>
      <c r="P93" s="125"/>
      <c r="Q93" s="125"/>
      <c r="R93" s="125"/>
      <c r="S93" s="18"/>
      <c r="T93" s="159"/>
    </row>
    <row r="94" spans="1:20" ht="14.25" customHeight="1" x14ac:dyDescent="0.25">
      <c r="A94" s="192"/>
      <c r="B94" s="149" t="s">
        <v>60</v>
      </c>
      <c r="C94" s="55">
        <v>0.43443999999999999</v>
      </c>
      <c r="D94" s="63">
        <v>8.02</v>
      </c>
      <c r="E94" s="76">
        <f>1-C94</f>
        <v>0.56556000000000006</v>
      </c>
      <c r="F94" s="63">
        <v>1.1122399999999999</v>
      </c>
      <c r="G94" s="93">
        <f>D94*C94+F94*E94</f>
        <v>4.1132472544000001</v>
      </c>
      <c r="H94" s="101">
        <v>2.4140199999999998</v>
      </c>
      <c r="I94" s="21">
        <v>34858</v>
      </c>
      <c r="J94" s="21">
        <v>8653</v>
      </c>
      <c r="K94" s="21">
        <v>96</v>
      </c>
      <c r="L94" s="136"/>
      <c r="M94" s="132"/>
      <c r="N94" s="132"/>
      <c r="O94" s="132"/>
      <c r="P94" s="132"/>
      <c r="Q94" s="132"/>
      <c r="R94" s="132"/>
      <c r="S94" s="163"/>
      <c r="T94" s="164"/>
    </row>
    <row r="95" spans="1:20" ht="14.25" customHeight="1" x14ac:dyDescent="0.25">
      <c r="A95" s="203" t="s">
        <v>21</v>
      </c>
      <c r="B95" s="130" t="s">
        <v>16</v>
      </c>
      <c r="C95" s="121"/>
      <c r="D95" s="61"/>
      <c r="E95" s="82"/>
      <c r="F95" s="61"/>
      <c r="G95" s="91"/>
      <c r="H95" s="98"/>
      <c r="I95" s="36"/>
      <c r="J95" s="36"/>
      <c r="K95" s="36"/>
      <c r="L95" s="155"/>
      <c r="M95" s="123"/>
      <c r="N95" s="123"/>
      <c r="O95" s="123"/>
      <c r="P95" s="123"/>
      <c r="Q95" s="123"/>
      <c r="R95" s="123"/>
      <c r="S95" s="156"/>
      <c r="T95" s="157"/>
    </row>
    <row r="96" spans="1:20" ht="14.25" customHeight="1" x14ac:dyDescent="0.25">
      <c r="A96" s="191"/>
      <c r="B96" s="138" t="s">
        <v>43</v>
      </c>
      <c r="C96" s="54"/>
      <c r="D96" s="60"/>
      <c r="E96" s="81"/>
      <c r="F96" s="60"/>
      <c r="G96" s="92"/>
      <c r="H96" s="99"/>
      <c r="I96" s="20"/>
      <c r="J96" s="20"/>
      <c r="K96" s="13"/>
      <c r="L96" s="158"/>
      <c r="M96" s="124"/>
      <c r="N96" s="124"/>
      <c r="O96" s="124"/>
      <c r="P96" s="124"/>
      <c r="Q96" s="124"/>
      <c r="R96" s="124"/>
      <c r="S96" s="18"/>
      <c r="T96" s="159"/>
    </row>
    <row r="97" spans="1:20" ht="14.25" customHeight="1" x14ac:dyDescent="0.25">
      <c r="A97" s="191"/>
      <c r="B97" s="129" t="s">
        <v>6</v>
      </c>
      <c r="C97" s="54"/>
      <c r="D97" s="60"/>
      <c r="E97" s="81"/>
      <c r="F97" s="60"/>
      <c r="G97" s="92"/>
      <c r="H97" s="99"/>
      <c r="I97" s="20"/>
      <c r="J97" s="20"/>
      <c r="K97" s="13"/>
      <c r="L97" s="158"/>
      <c r="M97" s="124"/>
      <c r="N97" s="124"/>
      <c r="O97" s="124"/>
      <c r="P97" s="124"/>
      <c r="Q97" s="124"/>
      <c r="R97" s="124"/>
      <c r="S97" s="18"/>
      <c r="T97" s="159"/>
    </row>
    <row r="98" spans="1:20" ht="14.25" customHeight="1" x14ac:dyDescent="0.25">
      <c r="A98" s="191"/>
      <c r="B98" s="149" t="s">
        <v>60</v>
      </c>
      <c r="C98" s="52">
        <v>0.63722999999999996</v>
      </c>
      <c r="D98" s="60">
        <v>8.02</v>
      </c>
      <c r="E98" s="75">
        <f>1-C98</f>
        <v>0.36277000000000004</v>
      </c>
      <c r="F98" s="60">
        <v>1.03498</v>
      </c>
      <c r="G98" s="92">
        <f>D98*C98+F98*E98</f>
        <v>5.4860442945999992</v>
      </c>
      <c r="H98" s="100">
        <v>3.74979</v>
      </c>
      <c r="I98" s="20">
        <v>17417</v>
      </c>
      <c r="J98" s="20">
        <v>4004</v>
      </c>
      <c r="K98" s="20">
        <v>66</v>
      </c>
      <c r="L98" s="135">
        <f>AVERAGE(E98,E101)</f>
        <v>0.36699999999999999</v>
      </c>
      <c r="M98" s="125">
        <f>AVERAGE(G98,G101)</f>
        <v>5.4708327064499995</v>
      </c>
      <c r="N98" s="125">
        <f>AVERAGE(H98,H101)</f>
        <v>3.6618849999999998</v>
      </c>
      <c r="O98" s="125">
        <f>AVERAGE(D98,D101)</f>
        <v>8.02</v>
      </c>
      <c r="P98" s="125">
        <f>AVERAGE(F98,F101)</f>
        <v>1.0735950000000001</v>
      </c>
      <c r="Q98" s="125">
        <f>AVERAGE(SQRT(D98/0.00576), SQRT(D101/0.00576))</f>
        <v>37.314355295396851</v>
      </c>
      <c r="R98" s="125">
        <f>AVERAGE(SQRT(F98/0.00576),SQRT(F101/0.00576))</f>
        <v>13.650191175214522</v>
      </c>
      <c r="S98" s="153">
        <f>AVERAGE(D98*0.00576, D101*0.00576)</f>
        <v>4.6195199999999999E-2</v>
      </c>
      <c r="T98" s="160">
        <f>AVERAGE(F98*0.00576, F101*0.00576)</f>
        <v>6.1839071999999998E-3</v>
      </c>
    </row>
    <row r="99" spans="1:20" ht="14.25" customHeight="1" x14ac:dyDescent="0.25">
      <c r="A99" s="191"/>
      <c r="B99" s="138" t="s">
        <v>44</v>
      </c>
      <c r="C99" s="54"/>
      <c r="D99" s="60"/>
      <c r="E99" s="81"/>
      <c r="F99" s="60"/>
      <c r="G99" s="92"/>
      <c r="H99" s="99"/>
      <c r="I99" s="20"/>
      <c r="J99" s="20"/>
      <c r="K99" s="13"/>
      <c r="L99" s="135">
        <f>STDEV(E98,E101)</f>
        <v>5.98212336883813E-3</v>
      </c>
      <c r="M99" s="125">
        <f>STDEV(G98,G101)</f>
        <v>2.1512434266963403E-2</v>
      </c>
      <c r="N99" s="125">
        <f>STDEV(H98,H101)</f>
        <v>0.12431644320040677</v>
      </c>
      <c r="O99" s="124">
        <f>STDEV(D98,D101)</f>
        <v>0</v>
      </c>
      <c r="P99" s="124">
        <f>STDEV(F98,F101)</f>
        <v>5.4609856711037005E-2</v>
      </c>
      <c r="Q99" s="125">
        <f>STDEV(SQRT(D98/0.00576), SQRT(D101/0.00576))</f>
        <v>0</v>
      </c>
      <c r="R99" s="125">
        <f>STDEV(SQRT(F98/0.00576), SQRT(F101/0.00576))</f>
        <v>0.34728004097249249</v>
      </c>
      <c r="S99" s="161">
        <f>STDEV(D98*0.00576, D101*0.00576)</f>
        <v>0</v>
      </c>
      <c r="T99" s="160">
        <f>STDEV(F98*0.00576, F101*0.00576)</f>
        <v>3.1455277465557293E-4</v>
      </c>
    </row>
    <row r="100" spans="1:20" ht="14.25" customHeight="1" x14ac:dyDescent="0.25">
      <c r="A100" s="191"/>
      <c r="B100" s="129" t="s">
        <v>6</v>
      </c>
      <c r="C100" s="54"/>
      <c r="D100" s="60"/>
      <c r="E100" s="81"/>
      <c r="F100" s="60"/>
      <c r="G100" s="92"/>
      <c r="H100" s="99"/>
      <c r="I100" s="20"/>
      <c r="J100" s="20"/>
      <c r="K100" s="13"/>
      <c r="L100" s="135"/>
      <c r="M100" s="125"/>
      <c r="N100" s="125"/>
      <c r="O100" s="125"/>
      <c r="P100" s="125"/>
      <c r="Q100" s="125"/>
      <c r="R100" s="125"/>
      <c r="S100" s="18"/>
      <c r="T100" s="159"/>
    </row>
    <row r="101" spans="1:20" ht="14.25" customHeight="1" x14ac:dyDescent="0.25">
      <c r="A101" s="191"/>
      <c r="B101" s="149" t="s">
        <v>60</v>
      </c>
      <c r="C101" s="46">
        <v>0.62877000000000005</v>
      </c>
      <c r="D101" s="64">
        <v>8.02</v>
      </c>
      <c r="E101" s="75">
        <f>1-C101</f>
        <v>0.37122999999999995</v>
      </c>
      <c r="F101" s="64">
        <v>1.1122099999999999</v>
      </c>
      <c r="G101" s="92">
        <f>D101*C101+F101*E101</f>
        <v>5.4556211182999998</v>
      </c>
      <c r="H101" s="103">
        <v>3.5739800000000002</v>
      </c>
      <c r="I101" s="8">
        <v>25295</v>
      </c>
      <c r="J101" s="8">
        <v>6051</v>
      </c>
      <c r="K101" s="8">
        <v>98</v>
      </c>
      <c r="L101" s="135"/>
      <c r="M101" s="125"/>
      <c r="N101" s="125"/>
      <c r="O101" s="125"/>
      <c r="P101" s="125"/>
      <c r="Q101" s="125"/>
      <c r="R101" s="125"/>
      <c r="S101" s="18"/>
      <c r="T101" s="159"/>
    </row>
    <row r="102" spans="1:20" ht="14.25" customHeight="1" x14ac:dyDescent="0.25">
      <c r="A102" s="191"/>
      <c r="B102" s="140" t="s">
        <v>17</v>
      </c>
      <c r="C102" s="48"/>
      <c r="D102" s="65"/>
      <c r="E102" s="77"/>
      <c r="F102" s="65"/>
      <c r="G102" s="94"/>
      <c r="H102" s="104"/>
      <c r="I102" s="5"/>
      <c r="J102" s="5"/>
      <c r="K102" s="5"/>
      <c r="L102" s="155"/>
      <c r="M102" s="123"/>
      <c r="N102" s="123"/>
      <c r="O102" s="123"/>
      <c r="P102" s="123"/>
      <c r="Q102" s="123"/>
      <c r="R102" s="123"/>
      <c r="S102" s="156"/>
      <c r="T102" s="157"/>
    </row>
    <row r="103" spans="1:20" ht="14.25" customHeight="1" x14ac:dyDescent="0.25">
      <c r="A103" s="191"/>
      <c r="B103" s="138" t="s">
        <v>43</v>
      </c>
      <c r="C103" s="54"/>
      <c r="D103" s="60"/>
      <c r="E103" s="81"/>
      <c r="F103" s="60"/>
      <c r="G103" s="92"/>
      <c r="H103" s="99"/>
      <c r="I103" s="20"/>
      <c r="J103" s="20"/>
      <c r="K103" s="13"/>
      <c r="L103" s="158"/>
      <c r="M103" s="124"/>
      <c r="N103" s="124"/>
      <c r="O103" s="124"/>
      <c r="P103" s="124"/>
      <c r="Q103" s="124"/>
      <c r="R103" s="124"/>
      <c r="S103" s="18"/>
      <c r="T103" s="159"/>
    </row>
    <row r="104" spans="1:20" ht="14.25" customHeight="1" x14ac:dyDescent="0.25">
      <c r="A104" s="191"/>
      <c r="B104" s="129" t="s">
        <v>6</v>
      </c>
      <c r="C104" s="54"/>
      <c r="D104" s="60"/>
      <c r="E104" s="81"/>
      <c r="F104" s="60"/>
      <c r="G104" s="92"/>
      <c r="H104" s="99"/>
      <c r="I104" s="20"/>
      <c r="J104" s="20"/>
      <c r="K104" s="13"/>
      <c r="L104" s="158"/>
      <c r="M104" s="124"/>
      <c r="N104" s="124"/>
      <c r="O104" s="124"/>
      <c r="P104" s="124"/>
      <c r="Q104" s="124"/>
      <c r="R104" s="124"/>
      <c r="S104" s="18"/>
      <c r="T104" s="159"/>
    </row>
    <row r="105" spans="1:20" ht="14.25" customHeight="1" x14ac:dyDescent="0.25">
      <c r="A105" s="191"/>
      <c r="B105" s="149" t="s">
        <v>60</v>
      </c>
      <c r="C105" s="52">
        <v>0.56781999999999999</v>
      </c>
      <c r="D105" s="60">
        <v>8.02</v>
      </c>
      <c r="E105" s="75">
        <f>1-C105</f>
        <v>0.43218000000000001</v>
      </c>
      <c r="F105" s="60">
        <v>1.10341</v>
      </c>
      <c r="G105" s="92">
        <f>D105*C105+F105*E105</f>
        <v>5.0307881337999998</v>
      </c>
      <c r="H105" s="100">
        <v>3.3102</v>
      </c>
      <c r="I105" s="20">
        <v>57942</v>
      </c>
      <c r="J105" s="20">
        <v>14153</v>
      </c>
      <c r="K105" s="20">
        <v>143</v>
      </c>
      <c r="L105" s="135">
        <f>AVERAGE(E105,E108)</f>
        <v>0.44006000000000001</v>
      </c>
      <c r="M105" s="125">
        <f>AVERAGE(G105,G108)</f>
        <v>4.9762406105999997</v>
      </c>
      <c r="N105" s="125">
        <f>AVERAGE(H105,H108)</f>
        <v>3.2484150000000001</v>
      </c>
      <c r="O105" s="125">
        <f>AVERAGE(D105,D108)</f>
        <v>8.02</v>
      </c>
      <c r="P105" s="125">
        <f>AVERAGE(F105,F108)</f>
        <v>1.10331</v>
      </c>
      <c r="Q105" s="125">
        <f>AVERAGE(SQRT(D105/0.00576), SQRT(D108/0.00576))</f>
        <v>37.314355295396851</v>
      </c>
      <c r="R105" s="125">
        <f>AVERAGE(SQRT(F105/0.00576),SQRT(F108/0.00576))</f>
        <v>13.840046047850166</v>
      </c>
      <c r="S105" s="153">
        <f>AVERAGE(D105*0.00576, D108*0.00576)</f>
        <v>4.6195199999999999E-2</v>
      </c>
      <c r="T105" s="160">
        <f>AVERAGE(F105*0.00576, F108*0.00576)</f>
        <v>6.3550656000000011E-3</v>
      </c>
    </row>
    <row r="106" spans="1:20" ht="14.25" customHeight="1" x14ac:dyDescent="0.25">
      <c r="A106" s="191"/>
      <c r="B106" s="138" t="s">
        <v>44</v>
      </c>
      <c r="C106" s="54"/>
      <c r="D106" s="60"/>
      <c r="E106" s="81"/>
      <c r="F106" s="60"/>
      <c r="G106" s="92"/>
      <c r="H106" s="99"/>
      <c r="I106" s="20"/>
      <c r="J106" s="20"/>
      <c r="K106" s="13"/>
      <c r="L106" s="135">
        <f>STDEV(E105,E108)</f>
        <v>1.1144002871499985E-2</v>
      </c>
      <c r="M106" s="125">
        <f>STDEV(G105,G108)</f>
        <v>7.714184710330059E-2</v>
      </c>
      <c r="N106" s="125">
        <f>STDEV(H105,H108)</f>
        <v>8.737718495122164E-2</v>
      </c>
      <c r="O106" s="124">
        <f>STDEV(D105,D108)</f>
        <v>0</v>
      </c>
      <c r="P106" s="124">
        <f>STDEV(F105,F108)</f>
        <v>1.4142135623729392E-4</v>
      </c>
      <c r="Q106" s="125">
        <f>STDEV(SQRT(D105/0.00576), SQRT(D108/0.00576))</f>
        <v>0</v>
      </c>
      <c r="R106" s="125">
        <f>STDEV(SQRT(F105/0.00576), SQRT(F108/0.00576))</f>
        <v>8.8700278547930716E-4</v>
      </c>
      <c r="S106" s="161">
        <f>STDEV(D105*0.00576, D108*0.00576)</f>
        <v>0</v>
      </c>
      <c r="T106" s="160">
        <f>STDEV(F105*0.00576, F108*0.00576)</f>
        <v>8.1458701192684897E-7</v>
      </c>
    </row>
    <row r="107" spans="1:20" ht="14.25" customHeight="1" x14ac:dyDescent="0.25">
      <c r="A107" s="191"/>
      <c r="B107" s="129" t="s">
        <v>6</v>
      </c>
      <c r="C107" s="54"/>
      <c r="D107" s="60"/>
      <c r="E107" s="81"/>
      <c r="F107" s="60"/>
      <c r="G107" s="92"/>
      <c r="H107" s="99"/>
      <c r="I107" s="20"/>
      <c r="J107" s="20"/>
      <c r="K107" s="13"/>
      <c r="L107" s="135"/>
      <c r="M107" s="125"/>
      <c r="N107" s="125"/>
      <c r="O107" s="125"/>
      <c r="P107" s="125"/>
      <c r="Q107" s="125"/>
      <c r="R107" s="125"/>
      <c r="S107" s="18"/>
      <c r="T107" s="159"/>
    </row>
    <row r="108" spans="1:20" ht="14.25" customHeight="1" x14ac:dyDescent="0.25">
      <c r="A108" s="191"/>
      <c r="B108" s="149" t="s">
        <v>60</v>
      </c>
      <c r="C108" s="52">
        <v>0.55206</v>
      </c>
      <c r="D108" s="60">
        <v>8.02</v>
      </c>
      <c r="E108" s="75">
        <f>1-C108</f>
        <v>0.44794</v>
      </c>
      <c r="F108" s="60">
        <v>1.10321</v>
      </c>
      <c r="G108" s="92">
        <f>D108*C108+F108*E108</f>
        <v>4.9216930874000004</v>
      </c>
      <c r="H108" s="100">
        <v>3.1866300000000001</v>
      </c>
      <c r="I108" s="20">
        <v>41424</v>
      </c>
      <c r="J108" s="20">
        <v>10024</v>
      </c>
      <c r="K108" s="20">
        <v>139</v>
      </c>
      <c r="L108" s="135"/>
      <c r="M108" s="125"/>
      <c r="N108" s="125"/>
      <c r="O108" s="125"/>
      <c r="P108" s="125"/>
      <c r="Q108" s="125"/>
      <c r="R108" s="125"/>
      <c r="S108" s="18"/>
      <c r="T108" s="159"/>
    </row>
    <row r="109" spans="1:20" ht="14.25" customHeight="1" x14ac:dyDescent="0.25">
      <c r="A109" s="171"/>
      <c r="B109" s="172"/>
      <c r="C109" s="173"/>
      <c r="D109" s="174"/>
      <c r="E109" s="175"/>
      <c r="F109" s="174"/>
      <c r="G109" s="176"/>
      <c r="H109" s="177"/>
      <c r="I109" s="178"/>
      <c r="J109" s="178"/>
      <c r="K109" s="178"/>
      <c r="L109" s="179"/>
      <c r="M109" s="180"/>
      <c r="N109" s="180"/>
      <c r="O109" s="180"/>
      <c r="P109" s="180"/>
      <c r="Q109" s="181"/>
      <c r="R109" s="181"/>
      <c r="S109" s="182"/>
      <c r="T109" s="183"/>
    </row>
    <row r="110" spans="1:20" ht="14.25" customHeight="1" x14ac:dyDescent="0.25">
      <c r="A110" s="196" t="s">
        <v>22</v>
      </c>
      <c r="B110" s="137" t="s">
        <v>43</v>
      </c>
      <c r="C110" s="121"/>
      <c r="D110" s="61"/>
      <c r="E110" s="82"/>
      <c r="F110" s="61"/>
      <c r="G110" s="91"/>
      <c r="H110" s="98"/>
      <c r="I110" s="36"/>
      <c r="J110" s="36"/>
      <c r="K110" s="37"/>
      <c r="L110" s="155"/>
      <c r="M110" s="123"/>
      <c r="N110" s="123"/>
      <c r="O110" s="123"/>
      <c r="P110" s="123"/>
      <c r="Q110" s="123"/>
      <c r="R110" s="123"/>
      <c r="S110" s="156"/>
      <c r="T110" s="157"/>
    </row>
    <row r="111" spans="1:20" ht="14.25" customHeight="1" x14ac:dyDescent="0.25">
      <c r="A111" s="191"/>
      <c r="B111" s="129" t="s">
        <v>6</v>
      </c>
      <c r="C111" s="54"/>
      <c r="D111" s="60"/>
      <c r="E111" s="81"/>
      <c r="F111" s="60"/>
      <c r="G111" s="92"/>
      <c r="H111" s="99"/>
      <c r="I111" s="20"/>
      <c r="J111" s="20"/>
      <c r="K111" s="38"/>
      <c r="L111" s="158"/>
      <c r="M111" s="124"/>
      <c r="N111" s="124"/>
      <c r="O111" s="124"/>
      <c r="P111" s="124"/>
      <c r="Q111" s="124"/>
      <c r="R111" s="124"/>
      <c r="S111" s="18"/>
      <c r="T111" s="159"/>
    </row>
    <row r="112" spans="1:20" ht="14.25" customHeight="1" x14ac:dyDescent="0.25">
      <c r="A112" s="191"/>
      <c r="B112" s="149" t="s">
        <v>60</v>
      </c>
      <c r="C112" s="52">
        <v>0.54701999999999995</v>
      </c>
      <c r="D112" s="60">
        <v>8.02</v>
      </c>
      <c r="E112" s="75">
        <f>1-C112</f>
        <v>0.45298000000000005</v>
      </c>
      <c r="F112" s="60">
        <v>1.08995</v>
      </c>
      <c r="G112" s="92">
        <f>D112*C112+F112*E112</f>
        <v>4.8808259509999994</v>
      </c>
      <c r="H112" s="100">
        <v>2.99681</v>
      </c>
      <c r="I112" s="20">
        <v>50802</v>
      </c>
      <c r="J112" s="20">
        <v>12177</v>
      </c>
      <c r="K112" s="19">
        <v>215</v>
      </c>
      <c r="L112" s="135">
        <f>AVERAGE(E112,E115)</f>
        <v>0.51151999999999997</v>
      </c>
      <c r="M112" s="125">
        <f>AVERAGE(G112,G115)</f>
        <v>4.465928654399999</v>
      </c>
      <c r="N112" s="125">
        <f>AVERAGE(H112,H115)</f>
        <v>2.814705</v>
      </c>
      <c r="O112" s="125">
        <f>AVERAGE(D112,D115)</f>
        <v>8.02</v>
      </c>
      <c r="P112" s="125">
        <f>AVERAGE(F112,F115)</f>
        <v>1.07379</v>
      </c>
      <c r="Q112" s="125">
        <f>AVERAGE(SQRT(D112/0.00576), SQRT(D115/0.00576))</f>
        <v>37.314355295396851</v>
      </c>
      <c r="R112" s="125">
        <f>AVERAGE(SQRT(F112/0.00576),SQRT(F115/0.00576))</f>
        <v>13.653253050166317</v>
      </c>
      <c r="S112" s="153">
        <f>AVERAGE(D112*0.00576, D115*0.00576)</f>
        <v>4.6195199999999999E-2</v>
      </c>
      <c r="T112" s="160">
        <f>AVERAGE(F112*0.00576, F115*0.00576)</f>
        <v>6.1850304000000012E-3</v>
      </c>
    </row>
    <row r="113" spans="1:20" ht="14.25" customHeight="1" x14ac:dyDescent="0.25">
      <c r="A113" s="191"/>
      <c r="B113" s="138" t="s">
        <v>44</v>
      </c>
      <c r="C113" s="54"/>
      <c r="D113" s="60"/>
      <c r="E113" s="81"/>
      <c r="F113" s="60"/>
      <c r="G113" s="92"/>
      <c r="H113" s="99"/>
      <c r="I113" s="20"/>
      <c r="J113" s="20"/>
      <c r="K113" s="38"/>
      <c r="L113" s="135">
        <f>STDEV(E112,E115)</f>
        <v>8.2788061941321184E-2</v>
      </c>
      <c r="M113" s="125">
        <f>STDEV(G112,G115)</f>
        <v>0.58675338384365261</v>
      </c>
      <c r="N113" s="125">
        <f>STDEV(H112,H115)</f>
        <v>0.2575353607759524</v>
      </c>
      <c r="O113" s="124">
        <f>STDEV(D112,D115)</f>
        <v>0</v>
      </c>
      <c r="P113" s="124">
        <f>STDEV(F112,F115)</f>
        <v>2.285369116794915E-2</v>
      </c>
      <c r="Q113" s="125">
        <f>STDEV(SQRT(D112/0.00576), SQRT(D115/0.00576))</f>
        <v>0</v>
      </c>
      <c r="R113" s="125">
        <f>STDEV(SQRT(F112/0.00576), SQRT(F115/0.00576))</f>
        <v>0.14530070973120485</v>
      </c>
      <c r="S113" s="161">
        <f>STDEV(D112*0.00576, D115*0.00576)</f>
        <v>0</v>
      </c>
      <c r="T113" s="160">
        <f>STDEV(F112*0.00576, F115*0.00576)</f>
        <v>1.3163726112738725E-4</v>
      </c>
    </row>
    <row r="114" spans="1:20" ht="14.25" customHeight="1" x14ac:dyDescent="0.25">
      <c r="A114" s="191"/>
      <c r="B114" s="129" t="s">
        <v>6</v>
      </c>
      <c r="C114" s="54"/>
      <c r="D114" s="60"/>
      <c r="E114" s="81"/>
      <c r="F114" s="60"/>
      <c r="G114" s="92"/>
      <c r="H114" s="99"/>
      <c r="I114" s="20"/>
      <c r="J114" s="20"/>
      <c r="K114" s="38"/>
      <c r="L114" s="135"/>
      <c r="M114" s="125"/>
      <c r="N114" s="125"/>
      <c r="O114" s="125"/>
      <c r="P114" s="125"/>
      <c r="Q114" s="125"/>
      <c r="R114" s="125"/>
      <c r="S114" s="18"/>
      <c r="T114" s="159"/>
    </row>
    <row r="115" spans="1:20" ht="14.25" customHeight="1" x14ac:dyDescent="0.25">
      <c r="A115" s="192"/>
      <c r="B115" s="152" t="s">
        <v>60</v>
      </c>
      <c r="C115" s="55">
        <v>0.42993999999999999</v>
      </c>
      <c r="D115" s="63">
        <v>8.02</v>
      </c>
      <c r="E115" s="76">
        <f>1-C115</f>
        <v>0.57006000000000001</v>
      </c>
      <c r="F115" s="63">
        <v>1.0576300000000001</v>
      </c>
      <c r="G115" s="93">
        <f>D115*C115+F115*E115</f>
        <v>4.0510313577999995</v>
      </c>
      <c r="H115" s="101">
        <v>2.6326000000000001</v>
      </c>
      <c r="I115" s="21">
        <v>30335</v>
      </c>
      <c r="J115" s="21">
        <v>15520</v>
      </c>
      <c r="K115" s="22">
        <v>162</v>
      </c>
      <c r="L115" s="136"/>
      <c r="M115" s="132"/>
      <c r="N115" s="132"/>
      <c r="O115" s="132"/>
      <c r="P115" s="132"/>
      <c r="Q115" s="132"/>
      <c r="R115" s="132"/>
      <c r="S115" s="163"/>
      <c r="T115" s="164"/>
    </row>
    <row r="116" spans="1:20" ht="14.25" customHeight="1" x14ac:dyDescent="0.25">
      <c r="C116" s="39"/>
      <c r="D116" s="59"/>
      <c r="E116" s="73"/>
      <c r="F116" s="59"/>
      <c r="G116" s="90"/>
      <c r="H116" s="97"/>
      <c r="R116" s="124"/>
    </row>
    <row r="117" spans="1:20" ht="14.25" customHeight="1" x14ac:dyDescent="0.25">
      <c r="A117" s="196" t="s">
        <v>23</v>
      </c>
      <c r="B117" s="137" t="s">
        <v>43</v>
      </c>
      <c r="C117" s="121"/>
      <c r="D117" s="61"/>
      <c r="E117" s="82"/>
      <c r="F117" s="61"/>
      <c r="G117" s="91"/>
      <c r="H117" s="98"/>
      <c r="I117" s="36"/>
      <c r="J117" s="36"/>
      <c r="K117" s="37"/>
      <c r="L117" s="155"/>
      <c r="M117" s="123"/>
      <c r="N117" s="123"/>
      <c r="O117" s="123"/>
      <c r="P117" s="123"/>
      <c r="Q117" s="123"/>
      <c r="R117" s="123"/>
      <c r="S117" s="156"/>
      <c r="T117" s="157"/>
    </row>
    <row r="118" spans="1:20" ht="14.25" customHeight="1" x14ac:dyDescent="0.25">
      <c r="A118" s="191"/>
      <c r="B118" s="129" t="s">
        <v>6</v>
      </c>
      <c r="C118" s="54"/>
      <c r="D118" s="60"/>
      <c r="E118" s="81"/>
      <c r="F118" s="60"/>
      <c r="G118" s="92"/>
      <c r="H118" s="99"/>
      <c r="I118" s="20"/>
      <c r="J118" s="20"/>
      <c r="K118" s="38"/>
      <c r="L118" s="158"/>
      <c r="M118" s="124"/>
      <c r="N118" s="124"/>
      <c r="O118" s="124"/>
      <c r="P118" s="124"/>
      <c r="Q118" s="124"/>
      <c r="R118" s="124"/>
      <c r="S118" s="18"/>
      <c r="T118" s="159"/>
    </row>
    <row r="119" spans="1:20" ht="14.25" customHeight="1" x14ac:dyDescent="0.25">
      <c r="A119" s="191"/>
      <c r="B119" s="149" t="s">
        <v>60</v>
      </c>
      <c r="C119" s="52">
        <v>0.56403000000000003</v>
      </c>
      <c r="D119" s="60">
        <v>8.02</v>
      </c>
      <c r="E119" s="75">
        <f>1-C119</f>
        <v>0.43596999999999997</v>
      </c>
      <c r="F119" s="60">
        <v>1.1694199999999999</v>
      </c>
      <c r="G119" s="92">
        <f>D119*C119+F119*E119</f>
        <v>5.0333526374000002</v>
      </c>
      <c r="H119" s="100">
        <v>2.6008300000000002</v>
      </c>
      <c r="I119" s="20">
        <v>9822</v>
      </c>
      <c r="J119" s="20">
        <v>2203</v>
      </c>
      <c r="K119" s="19">
        <v>52</v>
      </c>
      <c r="L119" s="135">
        <f>AVERAGE(E119,E122)</f>
        <v>0.456895</v>
      </c>
      <c r="M119" s="125">
        <f>AVERAGE(G119,G122)</f>
        <v>4.8716105699999996</v>
      </c>
      <c r="N119" s="125">
        <f>AVERAGE(H119,H122)</f>
        <v>2.7351150000000004</v>
      </c>
      <c r="O119" s="125">
        <f>AVERAGE(D119,D122)</f>
        <v>8.02</v>
      </c>
      <c r="P119" s="125">
        <f>AVERAGE(F119,F122)</f>
        <v>1.130925</v>
      </c>
      <c r="Q119" s="125">
        <f>AVERAGE(SQRT(D119/0.00576), SQRT(D122/0.00576))</f>
        <v>37.314355295396851</v>
      </c>
      <c r="R119" s="125">
        <f>AVERAGE(SQRT(F119/0.00576),SQRT(F122/0.00576))</f>
        <v>14.010148398708566</v>
      </c>
      <c r="S119" s="153">
        <f>AVERAGE(D119*0.00576, D122*0.00576)</f>
        <v>4.6195199999999999E-2</v>
      </c>
      <c r="T119" s="160">
        <f>AVERAGE(F119*0.00576, F122*0.00576)</f>
        <v>6.5141280000000001E-3</v>
      </c>
    </row>
    <row r="120" spans="1:20" ht="14.25" customHeight="1" x14ac:dyDescent="0.25">
      <c r="A120" s="191"/>
      <c r="B120" s="138" t="s">
        <v>44</v>
      </c>
      <c r="C120" s="54"/>
      <c r="D120" s="60"/>
      <c r="E120" s="81"/>
      <c r="F120" s="60"/>
      <c r="G120" s="92"/>
      <c r="H120" s="99"/>
      <c r="I120" s="20"/>
      <c r="J120" s="20"/>
      <c r="K120" s="38"/>
      <c r="L120" s="135">
        <f>STDEV(E119,E122)</f>
        <v>2.9592418792657053E-2</v>
      </c>
      <c r="M120" s="125">
        <f>STDEV(G119,G122)</f>
        <v>0.22873782532334397</v>
      </c>
      <c r="N120" s="125">
        <f>STDEV(H119,H122)</f>
        <v>0.18990766822327104</v>
      </c>
      <c r="O120" s="124">
        <f>STDEV(D119,D122)</f>
        <v>0</v>
      </c>
      <c r="P120" s="124">
        <f>STDEV(F119,F122)</f>
        <v>5.4440151083552213E-2</v>
      </c>
      <c r="Q120" s="125">
        <f>STDEV(SQRT(D119/0.00576), SQRT(D122/0.00576))</f>
        <v>0</v>
      </c>
      <c r="R120" s="125">
        <f>STDEV(SQRT(F119/0.00576), SQRT(F122/0.00576))</f>
        <v>0.33730603166000217</v>
      </c>
      <c r="S120" s="161">
        <f>STDEV(D119*0.00576, D122*0.00576)</f>
        <v>0</v>
      </c>
      <c r="T120" s="160">
        <f>STDEV(F119*0.00576, F122*0.00576)</f>
        <v>3.1357527024126032E-4</v>
      </c>
    </row>
    <row r="121" spans="1:20" ht="14.25" customHeight="1" x14ac:dyDescent="0.25">
      <c r="A121" s="191"/>
      <c r="B121" s="129" t="s">
        <v>6</v>
      </c>
      <c r="C121" s="54"/>
      <c r="D121" s="60"/>
      <c r="E121" s="81"/>
      <c r="F121" s="60"/>
      <c r="G121" s="92"/>
      <c r="H121" s="99"/>
      <c r="I121" s="20"/>
      <c r="J121" s="20"/>
      <c r="K121" s="38"/>
      <c r="L121" s="135"/>
      <c r="M121" s="125"/>
      <c r="N121" s="125"/>
      <c r="O121" s="125"/>
      <c r="P121" s="125"/>
      <c r="Q121" s="125"/>
      <c r="R121" s="125"/>
      <c r="S121" s="18"/>
      <c r="T121" s="159"/>
    </row>
    <row r="122" spans="1:20" ht="14.25" customHeight="1" x14ac:dyDescent="0.25">
      <c r="A122" s="192"/>
      <c r="B122" s="152" t="s">
        <v>60</v>
      </c>
      <c r="C122" s="55">
        <v>0.52217999999999998</v>
      </c>
      <c r="D122" s="63">
        <v>8.02</v>
      </c>
      <c r="E122" s="76">
        <f>1-C122</f>
        <v>0.47782000000000002</v>
      </c>
      <c r="F122" s="63">
        <v>1.09243</v>
      </c>
      <c r="G122" s="93">
        <f>D122*C122+F122*E122</f>
        <v>4.7098685025999991</v>
      </c>
      <c r="H122" s="101">
        <v>2.8694000000000002</v>
      </c>
      <c r="I122" s="21">
        <v>22252</v>
      </c>
      <c r="J122" s="21">
        <v>4957</v>
      </c>
      <c r="K122" s="22">
        <v>121</v>
      </c>
      <c r="L122" s="136"/>
      <c r="M122" s="132"/>
      <c r="N122" s="132"/>
      <c r="O122" s="132"/>
      <c r="P122" s="132"/>
      <c r="Q122" s="132"/>
      <c r="R122" s="132"/>
      <c r="S122" s="163"/>
      <c r="T122" s="164"/>
    </row>
    <row r="123" spans="1:20" ht="14.25" customHeight="1" x14ac:dyDescent="0.25">
      <c r="C123" s="39"/>
      <c r="D123" s="59"/>
      <c r="E123" s="73"/>
      <c r="F123" s="59"/>
      <c r="G123" s="90"/>
      <c r="H123" s="97"/>
      <c r="R123" s="124"/>
    </row>
    <row r="124" spans="1:20" ht="14.25" customHeight="1" x14ac:dyDescent="0.25">
      <c r="A124" s="196" t="s">
        <v>24</v>
      </c>
      <c r="B124" s="137" t="s">
        <v>43</v>
      </c>
      <c r="C124" s="121"/>
      <c r="D124" s="61"/>
      <c r="E124" s="82"/>
      <c r="F124" s="61"/>
      <c r="G124" s="91"/>
      <c r="H124" s="98"/>
      <c r="I124" s="36"/>
      <c r="J124" s="36"/>
      <c r="K124" s="37"/>
      <c r="L124" s="155"/>
      <c r="M124" s="123"/>
      <c r="N124" s="123"/>
      <c r="O124" s="123"/>
      <c r="P124" s="123"/>
      <c r="Q124" s="123"/>
      <c r="R124" s="123"/>
      <c r="S124" s="156"/>
      <c r="T124" s="157"/>
    </row>
    <row r="125" spans="1:20" ht="14.25" customHeight="1" x14ac:dyDescent="0.25">
      <c r="A125" s="191"/>
      <c r="B125" s="129" t="s">
        <v>6</v>
      </c>
      <c r="C125" s="54"/>
      <c r="D125" s="60"/>
      <c r="E125" s="81"/>
      <c r="F125" s="60"/>
      <c r="G125" s="92"/>
      <c r="H125" s="99"/>
      <c r="I125" s="20"/>
      <c r="J125" s="20"/>
      <c r="K125" s="38"/>
      <c r="L125" s="158"/>
      <c r="M125" s="124"/>
      <c r="N125" s="124"/>
      <c r="O125" s="124"/>
      <c r="P125" s="124"/>
      <c r="Q125" s="124"/>
      <c r="R125" s="124"/>
      <c r="S125" s="18"/>
      <c r="T125" s="159"/>
    </row>
    <row r="126" spans="1:20" ht="14.25" customHeight="1" x14ac:dyDescent="0.25">
      <c r="A126" s="191"/>
      <c r="B126" s="149" t="s">
        <v>60</v>
      </c>
      <c r="C126" s="52">
        <v>0.42947000000000002</v>
      </c>
      <c r="D126" s="60">
        <v>8.02</v>
      </c>
      <c r="E126" s="75">
        <f>1-C126</f>
        <v>0.57052999999999998</v>
      </c>
      <c r="F126" s="60">
        <v>1.0913299999999999</v>
      </c>
      <c r="G126" s="92">
        <f>D126*C126+F126*E126</f>
        <v>4.0669859049000001</v>
      </c>
      <c r="H126" s="100">
        <v>2.6012599999999999</v>
      </c>
      <c r="I126" s="20">
        <v>23236</v>
      </c>
      <c r="J126" s="20">
        <v>5692</v>
      </c>
      <c r="K126" s="19">
        <v>130</v>
      </c>
      <c r="L126" s="135">
        <f>AVERAGE(E126,E129)</f>
        <v>0.50949500000000003</v>
      </c>
      <c r="M126" s="125">
        <f>AVERAGE(G126,G129)</f>
        <v>4.4910970895499993</v>
      </c>
      <c r="N126" s="125">
        <f>AVERAGE(H126,H129)</f>
        <v>3.01335</v>
      </c>
      <c r="O126" s="125">
        <f>AVERAGE(D126,D129)</f>
        <v>8.02</v>
      </c>
      <c r="P126" s="125">
        <f>AVERAGE(F126,F129)</f>
        <v>1.09405</v>
      </c>
      <c r="Q126" s="125">
        <f>AVERAGE(SQRT(D126/0.00576), SQRT(D129/0.00576))</f>
        <v>37.314355295396851</v>
      </c>
      <c r="R126" s="125">
        <f>AVERAGE(SQRT(F126/0.00576),SQRT(F129/0.00576))</f>
        <v>13.781833789589129</v>
      </c>
      <c r="S126" s="153">
        <f>AVERAGE(D126*0.00576, D129*0.00576)</f>
        <v>4.6195199999999999E-2</v>
      </c>
      <c r="T126" s="160">
        <f>AVERAGE(F126*0.00576, F129*0.00576)</f>
        <v>6.3017280000000004E-3</v>
      </c>
    </row>
    <row r="127" spans="1:20" ht="14.25" customHeight="1" x14ac:dyDescent="0.25">
      <c r="A127" s="191"/>
      <c r="B127" s="138" t="s">
        <v>44</v>
      </c>
      <c r="C127" s="54"/>
      <c r="D127" s="60"/>
      <c r="E127" s="81"/>
      <c r="F127" s="60"/>
      <c r="G127" s="92"/>
      <c r="H127" s="99"/>
      <c r="I127" s="20"/>
      <c r="J127" s="20"/>
      <c r="K127" s="38"/>
      <c r="L127" s="135">
        <f>STDEV(E126,E129)</f>
        <v>8.6316524779441781E-2</v>
      </c>
      <c r="M127" s="125">
        <f>STDEV(G126,G129)</f>
        <v>0.5997837892861495</v>
      </c>
      <c r="N127" s="125">
        <f>STDEV(H126,H129)</f>
        <v>0.58278326691832716</v>
      </c>
      <c r="O127" s="124">
        <f>STDEV(D126,D129)</f>
        <v>0</v>
      </c>
      <c r="P127" s="124">
        <f>STDEV(F126,F129)</f>
        <v>3.8466608896548975E-3</v>
      </c>
      <c r="Q127" s="125">
        <f>STDEV(SQRT(D126/0.00576), SQRT(D129/0.00576))</f>
        <v>0</v>
      </c>
      <c r="R127" s="125">
        <f>STDEV(SQRT(F126/0.00576), SQRT(F129/0.00576))</f>
        <v>2.4228382133919257E-2</v>
      </c>
      <c r="S127" s="161">
        <f>STDEV(D126*0.00576, D129*0.00576)</f>
        <v>0</v>
      </c>
      <c r="T127" s="160">
        <f>STDEV(F126*0.00576, F129*0.00576)</f>
        <v>2.2156766724412502E-5</v>
      </c>
    </row>
    <row r="128" spans="1:20" ht="14.25" customHeight="1" x14ac:dyDescent="0.25">
      <c r="A128" s="191"/>
      <c r="B128" s="129" t="s">
        <v>6</v>
      </c>
      <c r="C128" s="54"/>
      <c r="D128" s="60"/>
      <c r="E128" s="81"/>
      <c r="F128" s="60"/>
      <c r="G128" s="92"/>
      <c r="H128" s="99"/>
      <c r="I128" s="20"/>
      <c r="J128" s="20"/>
      <c r="K128" s="38"/>
      <c r="L128" s="135"/>
      <c r="M128" s="125"/>
      <c r="N128" s="125"/>
      <c r="O128" s="125"/>
      <c r="P128" s="125"/>
      <c r="Q128" s="125"/>
      <c r="R128" s="125"/>
      <c r="S128" s="18"/>
      <c r="T128" s="159"/>
    </row>
    <row r="129" spans="1:20" ht="14.25" customHeight="1" x14ac:dyDescent="0.25">
      <c r="A129" s="192"/>
      <c r="B129" s="152" t="s">
        <v>60</v>
      </c>
      <c r="C129" s="55">
        <v>0.55154000000000003</v>
      </c>
      <c r="D129" s="63">
        <v>8.02</v>
      </c>
      <c r="E129" s="76">
        <f>1-C129</f>
        <v>0.44845999999999997</v>
      </c>
      <c r="F129" s="63">
        <v>1.09677</v>
      </c>
      <c r="G129" s="93">
        <f>D129*C129+F129*E129</f>
        <v>4.9152082741999994</v>
      </c>
      <c r="H129" s="101">
        <v>3.42544</v>
      </c>
      <c r="I129" s="21">
        <v>28428</v>
      </c>
      <c r="J129" s="21">
        <v>12103</v>
      </c>
      <c r="K129" s="22">
        <v>115</v>
      </c>
      <c r="L129" s="136"/>
      <c r="M129" s="132"/>
      <c r="N129" s="132"/>
      <c r="O129" s="132"/>
      <c r="P129" s="132"/>
      <c r="Q129" s="132"/>
      <c r="R129" s="132"/>
      <c r="S129" s="163"/>
      <c r="T129" s="164"/>
    </row>
    <row r="130" spans="1:20" ht="14.25" customHeight="1" x14ac:dyDescent="0.25">
      <c r="A130" s="13"/>
      <c r="B130" s="33"/>
      <c r="C130" s="52"/>
      <c r="D130" s="60"/>
      <c r="E130" s="72"/>
      <c r="F130" s="60"/>
      <c r="G130" s="90"/>
      <c r="H130" s="100"/>
      <c r="I130" s="20"/>
      <c r="J130" s="20"/>
      <c r="K130" s="7"/>
      <c r="L130" s="113"/>
      <c r="M130" s="109"/>
      <c r="N130" s="109"/>
      <c r="O130" s="109"/>
      <c r="P130" s="109"/>
      <c r="Q130" s="109"/>
      <c r="R130" s="125"/>
    </row>
    <row r="131" spans="1:20" ht="14.25" customHeight="1" x14ac:dyDescent="0.25">
      <c r="A131" s="196" t="s">
        <v>25</v>
      </c>
      <c r="B131" s="137" t="s">
        <v>43</v>
      </c>
      <c r="C131" s="121"/>
      <c r="D131" s="61"/>
      <c r="E131" s="82"/>
      <c r="F131" s="61"/>
      <c r="G131" s="91"/>
      <c r="H131" s="98"/>
      <c r="I131" s="36"/>
      <c r="J131" s="36"/>
      <c r="K131" s="37"/>
      <c r="L131" s="155"/>
      <c r="M131" s="123"/>
      <c r="N131" s="123"/>
      <c r="O131" s="123"/>
      <c r="P131" s="123"/>
      <c r="Q131" s="123"/>
      <c r="R131" s="123"/>
      <c r="S131" s="156"/>
      <c r="T131" s="157"/>
    </row>
    <row r="132" spans="1:20" ht="14.25" customHeight="1" x14ac:dyDescent="0.25">
      <c r="A132" s="191"/>
      <c r="B132" s="129" t="s">
        <v>6</v>
      </c>
      <c r="C132" s="54"/>
      <c r="D132" s="60"/>
      <c r="E132" s="81"/>
      <c r="F132" s="60"/>
      <c r="G132" s="92"/>
      <c r="H132" s="99"/>
      <c r="I132" s="20"/>
      <c r="J132" s="20"/>
      <c r="K132" s="38"/>
      <c r="L132" s="158"/>
      <c r="M132" s="124"/>
      <c r="N132" s="124"/>
      <c r="O132" s="124"/>
      <c r="P132" s="124"/>
      <c r="Q132" s="124"/>
      <c r="R132" s="124"/>
      <c r="S132" s="18"/>
      <c r="T132" s="159"/>
    </row>
    <row r="133" spans="1:20" ht="14.25" customHeight="1" x14ac:dyDescent="0.25">
      <c r="A133" s="191"/>
      <c r="B133" s="149" t="s">
        <v>60</v>
      </c>
      <c r="C133" s="56">
        <v>0.83079999999999998</v>
      </c>
      <c r="D133" s="60">
        <v>8.2753800000000002</v>
      </c>
      <c r="E133" s="75">
        <f>1-C133</f>
        <v>0.16920000000000002</v>
      </c>
      <c r="F133" s="60">
        <v>0.96550000000000002</v>
      </c>
      <c r="G133" s="92">
        <f>D133*C133+F133*E133</f>
        <v>7.0385483039999999</v>
      </c>
      <c r="H133" s="100">
        <v>4.4855099999999997</v>
      </c>
      <c r="I133" s="20">
        <v>25527</v>
      </c>
      <c r="J133" s="20">
        <v>4858</v>
      </c>
      <c r="K133" s="19">
        <v>111</v>
      </c>
      <c r="L133" s="135">
        <f>AVERAGE(E133,E136)</f>
        <v>0.16869499999999998</v>
      </c>
      <c r="M133" s="125">
        <f>AVERAGE(G133,G136)</f>
        <v>7.0644807313500007</v>
      </c>
      <c r="N133" s="125">
        <f>AVERAGE(H133,H136)</f>
        <v>4.5375350000000001</v>
      </c>
      <c r="O133" s="125">
        <f>AVERAGE(D133,D136)</f>
        <v>8.3049700000000009</v>
      </c>
      <c r="P133" s="125">
        <f>AVERAGE(F133,F136)</f>
        <v>0.95139499999999999</v>
      </c>
      <c r="Q133" s="125">
        <f>AVERAGE(SQRT(D133/0.00576), SQRT(D136/0.00576))</f>
        <v>37.971443133032544</v>
      </c>
      <c r="R133" s="125">
        <f>AVERAGE(SQRT(F133/0.00576),SQRT(F136/0.00576))</f>
        <v>12.851601704930628</v>
      </c>
      <c r="S133" s="153">
        <f>AVERAGE(D133*0.00576, D136*0.00576)</f>
        <v>4.7836627200000002E-2</v>
      </c>
      <c r="T133" s="160">
        <f>AVERAGE(F133*0.00576, F136*0.00576)</f>
        <v>5.4800352000000004E-3</v>
      </c>
    </row>
    <row r="134" spans="1:20" ht="14.25" customHeight="1" x14ac:dyDescent="0.25">
      <c r="A134" s="191"/>
      <c r="B134" s="138" t="s">
        <v>44</v>
      </c>
      <c r="C134" s="52"/>
      <c r="D134" s="60"/>
      <c r="E134" s="81"/>
      <c r="F134" s="60"/>
      <c r="G134" s="92"/>
      <c r="H134" s="99"/>
      <c r="I134" s="20"/>
      <c r="J134" s="20"/>
      <c r="K134" s="38"/>
      <c r="L134" s="135">
        <f>STDEV(E133,E136)</f>
        <v>7.1417784899845994E-4</v>
      </c>
      <c r="M134" s="125">
        <f>STDEV(G133,G136)</f>
        <v>3.6673990463625461E-2</v>
      </c>
      <c r="N134" s="125">
        <f>STDEV(H133,H136)</f>
        <v>7.3574460582460255E-2</v>
      </c>
      <c r="O134" s="124">
        <f>STDEV(D133,D136)</f>
        <v>4.1846579310619574E-2</v>
      </c>
      <c r="P134" s="124">
        <f>STDEV(F133,F136)</f>
        <v>1.9947482297272553E-2</v>
      </c>
      <c r="Q134" s="125">
        <f>STDEV(SQRT(D133/0.00576), SQRT(D136/0.00576))</f>
        <v>9.5664406339035002E-2</v>
      </c>
      <c r="R134" s="125">
        <f>STDEV(SQRT(F133/0.00576), SQRT(F136/0.00576))</f>
        <v>0.13473435626977409</v>
      </c>
      <c r="S134" s="161">
        <f>STDEV(D133*0.00576, D136*0.00576)</f>
        <v>2.4103629682917097E-4</v>
      </c>
      <c r="T134" s="160">
        <f>STDEV(F133*0.00576, F136*0.00576)</f>
        <v>1.1489749803229041E-4</v>
      </c>
    </row>
    <row r="135" spans="1:20" ht="14.25" customHeight="1" x14ac:dyDescent="0.25">
      <c r="A135" s="191"/>
      <c r="B135" s="129" t="s">
        <v>6</v>
      </c>
      <c r="C135" s="54"/>
      <c r="D135" s="60"/>
      <c r="E135" s="81"/>
      <c r="F135" s="60"/>
      <c r="G135" s="92"/>
      <c r="H135" s="99"/>
      <c r="I135" s="20"/>
      <c r="J135" s="20"/>
      <c r="K135" s="38"/>
      <c r="L135" s="135"/>
      <c r="M135" s="125"/>
      <c r="N135" s="125"/>
      <c r="O135" s="125"/>
      <c r="P135" s="125"/>
      <c r="Q135" s="125"/>
      <c r="R135" s="125"/>
      <c r="S135" s="18"/>
      <c r="T135" s="159"/>
    </row>
    <row r="136" spans="1:20" ht="14.25" customHeight="1" x14ac:dyDescent="0.25">
      <c r="A136" s="192"/>
      <c r="B136" s="152" t="s">
        <v>60</v>
      </c>
      <c r="C136" s="70">
        <v>0.83181000000000005</v>
      </c>
      <c r="D136" s="63">
        <v>8.3345599999999997</v>
      </c>
      <c r="E136" s="76">
        <f>1-C136</f>
        <v>0.16818999999999995</v>
      </c>
      <c r="F136" s="63">
        <v>0.93728999999999996</v>
      </c>
      <c r="G136" s="93">
        <f>D136*C136+F136*E136</f>
        <v>7.0904131587000006</v>
      </c>
      <c r="H136" s="101">
        <v>4.5895599999999996</v>
      </c>
      <c r="I136" s="21">
        <v>23115</v>
      </c>
      <c r="J136" s="21">
        <v>4852</v>
      </c>
      <c r="K136" s="22">
        <v>70</v>
      </c>
      <c r="L136" s="136"/>
      <c r="M136" s="132"/>
      <c r="N136" s="132"/>
      <c r="O136" s="132"/>
      <c r="P136" s="132"/>
      <c r="Q136" s="132"/>
      <c r="R136" s="132"/>
      <c r="S136" s="163"/>
      <c r="T136" s="164"/>
    </row>
    <row r="137" spans="1:20" ht="14.25" customHeight="1" x14ac:dyDescent="0.25">
      <c r="A137" s="18"/>
      <c r="B137" s="35"/>
      <c r="C137" s="54"/>
      <c r="D137" s="60"/>
      <c r="E137" s="81"/>
      <c r="F137" s="60"/>
      <c r="G137" s="92"/>
      <c r="H137" s="99"/>
      <c r="I137" s="13"/>
      <c r="J137" s="13"/>
      <c r="K137" s="6"/>
      <c r="R137" s="124"/>
    </row>
    <row r="138" spans="1:20" ht="14.25" customHeight="1" x14ac:dyDescent="0.25">
      <c r="A138" s="196" t="s">
        <v>26</v>
      </c>
      <c r="B138" s="137" t="s">
        <v>43</v>
      </c>
      <c r="C138" s="121"/>
      <c r="D138" s="61"/>
      <c r="E138" s="82"/>
      <c r="F138" s="61"/>
      <c r="G138" s="91"/>
      <c r="H138" s="98"/>
      <c r="I138" s="36"/>
      <c r="J138" s="36"/>
      <c r="K138" s="36"/>
      <c r="L138" s="155"/>
      <c r="M138" s="123"/>
      <c r="N138" s="123"/>
      <c r="O138" s="123"/>
      <c r="P138" s="123"/>
      <c r="Q138" s="123"/>
      <c r="R138" s="123"/>
      <c r="S138" s="156"/>
      <c r="T138" s="157"/>
    </row>
    <row r="139" spans="1:20" ht="14.25" customHeight="1" x14ac:dyDescent="0.25">
      <c r="A139" s="191"/>
      <c r="B139" s="129" t="s">
        <v>6</v>
      </c>
      <c r="C139" s="54"/>
      <c r="D139" s="60"/>
      <c r="E139" s="81"/>
      <c r="F139" s="60"/>
      <c r="G139" s="92"/>
      <c r="H139" s="99"/>
      <c r="I139" s="20"/>
      <c r="J139" s="20"/>
      <c r="K139" s="13"/>
      <c r="L139" s="158"/>
      <c r="M139" s="124"/>
      <c r="N139" s="124"/>
      <c r="O139" s="124"/>
      <c r="P139" s="124"/>
      <c r="Q139" s="124"/>
      <c r="R139" s="124"/>
      <c r="S139" s="18"/>
      <c r="T139" s="159"/>
    </row>
    <row r="140" spans="1:20" ht="14.25" customHeight="1" x14ac:dyDescent="0.25">
      <c r="A140" s="191"/>
      <c r="B140" s="149" t="s">
        <v>60</v>
      </c>
      <c r="C140" s="52">
        <v>0.53544999999999998</v>
      </c>
      <c r="D140" s="63">
        <v>8.02</v>
      </c>
      <c r="E140" s="75">
        <f>1-C140</f>
        <v>0.46455000000000002</v>
      </c>
      <c r="F140" s="60">
        <v>1.1958599999999999</v>
      </c>
      <c r="G140" s="92">
        <f>D140*C140+F140*E140</f>
        <v>4.8498457629999994</v>
      </c>
      <c r="H140" s="100">
        <v>2.8405100000000001</v>
      </c>
      <c r="I140" s="20">
        <v>22992</v>
      </c>
      <c r="J140" s="20">
        <v>4966</v>
      </c>
      <c r="K140" s="20">
        <v>102</v>
      </c>
      <c r="L140" s="135">
        <f>AVERAGE(E140,E143)</f>
        <v>0.52215</v>
      </c>
      <c r="M140" s="125">
        <f>AVERAGE(G140,G143)</f>
        <v>4.4625785965000002</v>
      </c>
      <c r="N140" s="125">
        <f>AVERAGE(H140,H143)</f>
        <v>2.6339049999999999</v>
      </c>
      <c r="O140" s="125">
        <f>AVERAGE(D140,D143)</f>
        <v>8.02</v>
      </c>
      <c r="P140" s="125">
        <f>AVERAGE(F140,F143)</f>
        <v>1.20587</v>
      </c>
      <c r="Q140" s="125">
        <f>AVERAGE(SQRT(D140/0.00576), SQRT(D143/0.00576))</f>
        <v>37.314355295396851</v>
      </c>
      <c r="R140" s="125">
        <f>AVERAGE(SQRT(F140/0.00576),SQRT(F143/0.00576))</f>
        <v>14.468891595406637</v>
      </c>
      <c r="S140" s="153">
        <f>AVERAGE(D140*0.00576, D143*0.00576)</f>
        <v>4.6195199999999999E-2</v>
      </c>
      <c r="T140" s="160">
        <f>AVERAGE(F140*0.00576, F143*0.00576)</f>
        <v>6.9458112000000006E-3</v>
      </c>
    </row>
    <row r="141" spans="1:20" ht="14.25" customHeight="1" x14ac:dyDescent="0.25">
      <c r="A141" s="191"/>
      <c r="B141" s="138" t="s">
        <v>44</v>
      </c>
      <c r="C141" s="41"/>
      <c r="D141" s="60"/>
      <c r="E141" s="81"/>
      <c r="F141" s="60"/>
      <c r="G141" s="92"/>
      <c r="H141" s="99"/>
      <c r="I141" s="20"/>
      <c r="J141" s="20"/>
      <c r="K141" s="13"/>
      <c r="L141" s="135">
        <f>STDEV(E140,E143)</f>
        <v>8.1458701192690317E-2</v>
      </c>
      <c r="M141" s="125">
        <f>STDEV(G140,G143)</f>
        <v>0.5476784791260989</v>
      </c>
      <c r="N141" s="125">
        <f>STDEV(H140,H143)</f>
        <v>0.29218359305409353</v>
      </c>
      <c r="O141" s="124">
        <f>STDEV(D140,D143)</f>
        <v>0</v>
      </c>
      <c r="P141" s="124">
        <f>STDEV(F140,F143)</f>
        <v>1.4156277759354787E-2</v>
      </c>
      <c r="Q141" s="125">
        <f>STDEV(SQRT(D140/0.00576), SQRT(D143/0.00576))</f>
        <v>0</v>
      </c>
      <c r="R141" s="125">
        <f>STDEV(SQRT(F140/0.00576), SQRT(F143/0.00576))</f>
        <v>8.4930040936214618E-2</v>
      </c>
      <c r="S141" s="161">
        <f>STDEV(D140*0.00576, D143*0.00576)</f>
        <v>0</v>
      </c>
      <c r="T141" s="160">
        <f>STDEV(F140*0.00576, F143*0.00576)</f>
        <v>8.1540159893883285E-5</v>
      </c>
    </row>
    <row r="142" spans="1:20" ht="14.25" customHeight="1" x14ac:dyDescent="0.25">
      <c r="A142" s="191"/>
      <c r="B142" s="129" t="s">
        <v>6</v>
      </c>
      <c r="C142" s="54"/>
      <c r="D142" s="60"/>
      <c r="E142" s="81"/>
      <c r="F142" s="60"/>
      <c r="G142" s="92"/>
      <c r="H142" s="99"/>
      <c r="I142" s="20"/>
      <c r="J142" s="20"/>
      <c r="K142" s="13"/>
      <c r="L142" s="135"/>
      <c r="M142" s="125"/>
      <c r="N142" s="125"/>
      <c r="O142" s="125"/>
      <c r="P142" s="125"/>
      <c r="Q142" s="125"/>
      <c r="R142" s="125"/>
      <c r="S142" s="18"/>
      <c r="T142" s="159"/>
    </row>
    <row r="143" spans="1:20" ht="14.25" customHeight="1" x14ac:dyDescent="0.25">
      <c r="A143" s="192"/>
      <c r="B143" s="152" t="s">
        <v>60</v>
      </c>
      <c r="C143" s="55">
        <v>0.42025000000000001</v>
      </c>
      <c r="D143" s="63">
        <v>8.02</v>
      </c>
      <c r="E143" s="76">
        <f>1-C143</f>
        <v>0.57974999999999999</v>
      </c>
      <c r="F143" s="63">
        <v>1.2158800000000001</v>
      </c>
      <c r="G143" s="93">
        <f>D143*C143+F143*E143</f>
        <v>4.0753114300000002</v>
      </c>
      <c r="H143" s="101">
        <v>2.4272999999999998</v>
      </c>
      <c r="I143" s="21">
        <v>15359</v>
      </c>
      <c r="J143" s="21">
        <v>3674</v>
      </c>
      <c r="K143" s="21">
        <v>66</v>
      </c>
      <c r="L143" s="136"/>
      <c r="M143" s="132"/>
      <c r="N143" s="132"/>
      <c r="O143" s="132"/>
      <c r="P143" s="132"/>
      <c r="Q143" s="132"/>
      <c r="R143" s="132"/>
      <c r="S143" s="163"/>
      <c r="T143" s="164"/>
    </row>
    <row r="144" spans="1:20" ht="14.25" customHeight="1" x14ac:dyDescent="0.25">
      <c r="A144" s="18"/>
      <c r="B144" s="35"/>
      <c r="C144" s="54"/>
      <c r="D144" s="60"/>
      <c r="E144" s="81"/>
      <c r="F144" s="60"/>
      <c r="G144" s="92"/>
      <c r="H144" s="99"/>
      <c r="I144" s="13"/>
      <c r="J144" s="13"/>
      <c r="K144" s="6"/>
      <c r="R144" s="124"/>
    </row>
    <row r="145" spans="1:20" ht="14.25" customHeight="1" x14ac:dyDescent="0.25">
      <c r="A145" s="196" t="s">
        <v>27</v>
      </c>
      <c r="B145" s="137" t="s">
        <v>43</v>
      </c>
      <c r="C145" s="121"/>
      <c r="D145" s="61"/>
      <c r="E145" s="82"/>
      <c r="F145" s="61"/>
      <c r="G145" s="91"/>
      <c r="H145" s="98"/>
      <c r="I145" s="36"/>
      <c r="J145" s="36"/>
      <c r="K145" s="36"/>
      <c r="L145" s="155"/>
      <c r="M145" s="123"/>
      <c r="N145" s="123"/>
      <c r="O145" s="123"/>
      <c r="P145" s="123"/>
      <c r="Q145" s="123"/>
      <c r="R145" s="123"/>
      <c r="S145" s="156"/>
      <c r="T145" s="157"/>
    </row>
    <row r="146" spans="1:20" ht="14.25" customHeight="1" x14ac:dyDescent="0.25">
      <c r="A146" s="191"/>
      <c r="B146" s="129" t="s">
        <v>6</v>
      </c>
      <c r="C146" s="54"/>
      <c r="D146" s="60"/>
      <c r="E146" s="81"/>
      <c r="F146" s="60"/>
      <c r="G146" s="92"/>
      <c r="H146" s="99"/>
      <c r="I146" s="20"/>
      <c r="J146" s="20"/>
      <c r="K146" s="13"/>
      <c r="L146" s="158"/>
      <c r="M146" s="124"/>
      <c r="N146" s="124"/>
      <c r="O146" s="124"/>
      <c r="P146" s="124"/>
      <c r="Q146" s="124"/>
      <c r="R146" s="124"/>
      <c r="S146" s="18"/>
      <c r="T146" s="159"/>
    </row>
    <row r="147" spans="1:20" ht="14.25" customHeight="1" x14ac:dyDescent="0.25">
      <c r="A147" s="191"/>
      <c r="B147" s="149" t="s">
        <v>60</v>
      </c>
      <c r="C147" s="52">
        <v>0.68854000000000004</v>
      </c>
      <c r="D147" s="60">
        <v>8.0945599999999995</v>
      </c>
      <c r="E147" s="75">
        <f>1-C147</f>
        <v>0.31145999999999996</v>
      </c>
      <c r="F147" s="60">
        <v>1.0435399999999999</v>
      </c>
      <c r="G147" s="92">
        <f>D147*C147+F147*E147</f>
        <v>5.8984493107999993</v>
      </c>
      <c r="H147" s="100">
        <v>3.9500700000000002</v>
      </c>
      <c r="I147" s="20">
        <v>27176</v>
      </c>
      <c r="J147" s="20">
        <v>6105</v>
      </c>
      <c r="K147" s="20">
        <v>93</v>
      </c>
      <c r="L147" s="135">
        <f>AVERAGE(E147,E150)</f>
        <v>0.28768499999999997</v>
      </c>
      <c r="M147" s="125">
        <f>AVERAGE(G147,G150)</f>
        <v>6.1056393090999999</v>
      </c>
      <c r="N147" s="125">
        <f>AVERAGE(H147,H150)</f>
        <v>4.0027650000000001</v>
      </c>
      <c r="O147" s="125">
        <f>AVERAGE(D147,D150)</f>
        <v>8.15428</v>
      </c>
      <c r="P147" s="125">
        <f>AVERAGE(F147,F150)</f>
        <v>1.02684</v>
      </c>
      <c r="Q147" s="125">
        <f>AVERAGE(SQRT(D147/0.00576), SQRT(D150/0.00576))</f>
        <v>37.625186080146307</v>
      </c>
      <c r="R147" s="125">
        <f>AVERAGE(SQRT(F147/0.00576),SQRT(F150/0.00576))</f>
        <v>13.351368632034205</v>
      </c>
      <c r="S147" s="153">
        <f>AVERAGE(D147*0.00576, D150*0.00576)</f>
        <v>4.6968652800000003E-2</v>
      </c>
      <c r="T147" s="160">
        <f>AVERAGE(F147*0.00576, F150*0.00576)</f>
        <v>5.9145984000000002E-3</v>
      </c>
    </row>
    <row r="148" spans="1:20" ht="14.25" customHeight="1" x14ac:dyDescent="0.25">
      <c r="A148" s="191"/>
      <c r="B148" s="138" t="s">
        <v>44</v>
      </c>
      <c r="C148" s="54"/>
      <c r="D148" s="60"/>
      <c r="E148" s="81"/>
      <c r="F148" s="60"/>
      <c r="G148" s="92"/>
      <c r="H148" s="99"/>
      <c r="I148" s="20"/>
      <c r="J148" s="20"/>
      <c r="K148" s="13"/>
      <c r="L148" s="135">
        <f>STDEV(E147,E150)</f>
        <v>3.3622927445420323E-2</v>
      </c>
      <c r="M148" s="125">
        <f>STDEV(G147,G150)</f>
        <v>0.29301090558391923</v>
      </c>
      <c r="N148" s="125">
        <f>STDEV(H147,H150)</f>
        <v>7.4521983669250155E-2</v>
      </c>
      <c r="O148" s="124">
        <f>STDEV(D147,D150)</f>
        <v>8.4456833944921858E-2</v>
      </c>
      <c r="P148" s="124">
        <f>STDEV(F147,F150)</f>
        <v>2.3617366491630598E-2</v>
      </c>
      <c r="Q148" s="125">
        <f>STDEV(SQRT(D147/0.00576), SQRT(D150/0.00576))</f>
        <v>0.19485145868609377</v>
      </c>
      <c r="R148" s="125">
        <f>STDEV(SQRT(F147/0.00576), SQRT(F150/0.00576))</f>
        <v>0.15355119580372137</v>
      </c>
      <c r="S148" s="161">
        <f>STDEV(D147*0.00576, D150*0.00576)</f>
        <v>4.8647136352274585E-4</v>
      </c>
      <c r="T148" s="160">
        <f>STDEV(F147*0.00576, F150*0.00576)</f>
        <v>1.3603603099179176E-4</v>
      </c>
    </row>
    <row r="149" spans="1:20" ht="14.25" customHeight="1" x14ac:dyDescent="0.25">
      <c r="A149" s="191"/>
      <c r="B149" s="129" t="s">
        <v>6</v>
      </c>
      <c r="C149" s="54"/>
      <c r="D149" s="60"/>
      <c r="E149" s="81"/>
      <c r="F149" s="60"/>
      <c r="G149" s="92"/>
      <c r="H149" s="99"/>
      <c r="I149" s="20"/>
      <c r="J149" s="20"/>
      <c r="K149" s="13"/>
      <c r="L149" s="135"/>
      <c r="M149" s="125"/>
      <c r="N149" s="125"/>
      <c r="O149" s="125"/>
      <c r="P149" s="125"/>
      <c r="Q149" s="125"/>
      <c r="R149" s="125"/>
      <c r="S149" s="18"/>
      <c r="T149" s="159"/>
    </row>
    <row r="150" spans="1:20" ht="14.25" customHeight="1" x14ac:dyDescent="0.25">
      <c r="A150" s="192"/>
      <c r="B150" s="152" t="s">
        <v>60</v>
      </c>
      <c r="C150" s="55">
        <v>0.73609000000000002</v>
      </c>
      <c r="D150" s="63">
        <v>8.2140000000000004</v>
      </c>
      <c r="E150" s="76">
        <f>1-C150</f>
        <v>0.26390999999999998</v>
      </c>
      <c r="F150" s="63">
        <v>1.01014</v>
      </c>
      <c r="G150" s="93">
        <f>D150*C150+F150*E150</f>
        <v>6.3128293074000004</v>
      </c>
      <c r="H150" s="101">
        <v>4.0554600000000001</v>
      </c>
      <c r="I150" s="21">
        <v>31402</v>
      </c>
      <c r="J150" s="21">
        <v>6695</v>
      </c>
      <c r="K150" s="21">
        <v>114</v>
      </c>
      <c r="L150" s="136"/>
      <c r="M150" s="132"/>
      <c r="N150" s="132"/>
      <c r="O150" s="132"/>
      <c r="P150" s="132"/>
      <c r="Q150" s="132"/>
      <c r="R150" s="132"/>
      <c r="S150" s="163"/>
      <c r="T150" s="164"/>
    </row>
    <row r="151" spans="1:20" ht="14.25" customHeight="1" x14ac:dyDescent="0.25">
      <c r="A151" s="18"/>
      <c r="B151" s="35"/>
      <c r="C151" s="43"/>
      <c r="D151" s="43"/>
      <c r="E151" s="43"/>
      <c r="F151" s="43"/>
      <c r="G151" s="43"/>
      <c r="H151" s="99"/>
      <c r="I151" s="13"/>
      <c r="J151" s="13"/>
      <c r="K151" s="6"/>
      <c r="R151" s="124"/>
    </row>
    <row r="152" spans="1:20" ht="14.25" customHeight="1" x14ac:dyDescent="0.25">
      <c r="A152" s="196" t="s">
        <v>58</v>
      </c>
      <c r="B152" s="137" t="s">
        <v>43</v>
      </c>
      <c r="C152" s="121"/>
      <c r="D152" s="61"/>
      <c r="E152" s="82"/>
      <c r="F152" s="61"/>
      <c r="G152" s="91"/>
      <c r="H152" s="98"/>
      <c r="I152" s="36"/>
      <c r="J152" s="36"/>
      <c r="K152" s="37"/>
      <c r="L152" s="155"/>
      <c r="M152" s="123"/>
      <c r="N152" s="123"/>
      <c r="O152" s="123"/>
      <c r="P152" s="123"/>
      <c r="Q152" s="123"/>
      <c r="R152" s="123"/>
      <c r="S152" s="156"/>
      <c r="T152" s="157"/>
    </row>
    <row r="153" spans="1:20" ht="14.25" customHeight="1" x14ac:dyDescent="0.25">
      <c r="A153" s="191"/>
      <c r="B153" s="129" t="s">
        <v>6</v>
      </c>
      <c r="C153" s="54"/>
      <c r="D153" s="60"/>
      <c r="E153" s="81"/>
      <c r="F153" s="60"/>
      <c r="G153" s="92"/>
      <c r="H153" s="99"/>
      <c r="I153" s="20"/>
      <c r="J153" s="20"/>
      <c r="K153" s="38"/>
      <c r="L153" s="158"/>
      <c r="M153" s="124"/>
      <c r="N153" s="124"/>
      <c r="O153" s="124"/>
      <c r="P153" s="124"/>
      <c r="Q153" s="124"/>
      <c r="R153" s="124"/>
      <c r="S153" s="18"/>
      <c r="T153" s="159"/>
    </row>
    <row r="154" spans="1:20" ht="14.25" customHeight="1" x14ac:dyDescent="0.25">
      <c r="A154" s="191"/>
      <c r="B154" s="149" t="s">
        <v>60</v>
      </c>
      <c r="C154" s="52">
        <v>0.66263000000000005</v>
      </c>
      <c r="D154" s="60">
        <v>8.02</v>
      </c>
      <c r="E154" s="75">
        <f>1-C154</f>
        <v>0.33736999999999995</v>
      </c>
      <c r="F154" s="60">
        <v>1.12039</v>
      </c>
      <c r="G154" s="92">
        <f>D154*C154+F154*E154</f>
        <v>5.6922785742999995</v>
      </c>
      <c r="H154" s="100">
        <v>3.6571199999999999</v>
      </c>
      <c r="I154" s="20">
        <v>40964</v>
      </c>
      <c r="J154" s="20">
        <v>9656</v>
      </c>
      <c r="K154" s="19">
        <v>114</v>
      </c>
      <c r="L154" s="135">
        <f>AVERAGE(E154,E157)</f>
        <v>0.367865</v>
      </c>
      <c r="M154" s="125">
        <f>AVERAGE(G154,G157)</f>
        <v>5.4784869155499996</v>
      </c>
      <c r="N154" s="125">
        <f>AVERAGE(H154,H157)</f>
        <v>3.483355</v>
      </c>
      <c r="O154" s="125">
        <f>AVERAGE(D154,D157)</f>
        <v>8.02</v>
      </c>
      <c r="P154" s="125">
        <f>AVERAGE(F154,F157)</f>
        <v>1.111885</v>
      </c>
      <c r="Q154" s="125">
        <f>AVERAGE(SQRT(D154/0.00576), SQRT(D157/0.00576))</f>
        <v>37.314355295396851</v>
      </c>
      <c r="R154" s="125">
        <f>AVERAGE(SQRT(F154/0.00576),SQRT(F157/0.00576))</f>
        <v>13.893623235722625</v>
      </c>
      <c r="S154" s="153">
        <f>AVERAGE(D154*0.00576, D157*0.00576)</f>
        <v>4.6195199999999999E-2</v>
      </c>
      <c r="T154" s="160">
        <f>AVERAGE(F154*0.00576, F157*0.00576)</f>
        <v>6.4044575999999999E-3</v>
      </c>
    </row>
    <row r="155" spans="1:20" ht="14.25" customHeight="1" x14ac:dyDescent="0.25">
      <c r="A155" s="191"/>
      <c r="B155" s="138" t="s">
        <v>44</v>
      </c>
      <c r="C155" s="54"/>
      <c r="D155" s="60"/>
      <c r="E155" s="81"/>
      <c r="F155" s="60"/>
      <c r="G155" s="92"/>
      <c r="H155" s="99"/>
      <c r="I155" s="20"/>
      <c r="J155" s="20"/>
      <c r="K155" s="38"/>
      <c r="L155" s="135">
        <f>STDEV(E154,E157)</f>
        <v>4.3126442584567604E-2</v>
      </c>
      <c r="M155" s="125">
        <f>STDEV(G154,G157)</f>
        <v>0.30234706332649047</v>
      </c>
      <c r="N155" s="125">
        <f>STDEV(H154,H157)</f>
        <v>0.24574081966576078</v>
      </c>
      <c r="O155" s="124">
        <f>STDEV(D154,D157)</f>
        <v>0</v>
      </c>
      <c r="P155" s="124">
        <f>STDEV(F154,F157)</f>
        <v>1.2027886347983152E-2</v>
      </c>
      <c r="Q155" s="125">
        <f>STDEV(SQRT(D154/0.00576), SQRT(D157/0.00576))</f>
        <v>0</v>
      </c>
      <c r="R155" s="125">
        <f>STDEV(SQRT(F154/0.00576), SQRT(F157/0.00576))</f>
        <v>7.5148673523206561E-2</v>
      </c>
      <c r="S155" s="161">
        <f>STDEV(D154*0.00576, D157*0.00576)</f>
        <v>0</v>
      </c>
      <c r="T155" s="160">
        <f>STDEV(F154*0.00576, F157*0.00576)</f>
        <v>6.928062536438258E-5</v>
      </c>
    </row>
    <row r="156" spans="1:20" ht="14.25" customHeight="1" x14ac:dyDescent="0.25">
      <c r="A156" s="191"/>
      <c r="B156" s="129" t="s">
        <v>6</v>
      </c>
      <c r="C156" s="54"/>
      <c r="D156" s="60"/>
      <c r="E156" s="81"/>
      <c r="F156" s="60"/>
      <c r="G156" s="92"/>
      <c r="H156" s="99"/>
      <c r="I156" s="20"/>
      <c r="J156" s="20"/>
      <c r="K156" s="38"/>
      <c r="L156" s="135"/>
      <c r="M156" s="125"/>
      <c r="N156" s="125"/>
      <c r="O156" s="125"/>
      <c r="P156" s="125"/>
      <c r="Q156" s="125"/>
      <c r="R156" s="125"/>
      <c r="S156" s="18"/>
      <c r="T156" s="159"/>
    </row>
    <row r="157" spans="1:20" ht="14.25" customHeight="1" x14ac:dyDescent="0.25">
      <c r="A157" s="192"/>
      <c r="B157" s="152" t="s">
        <v>60</v>
      </c>
      <c r="C157" s="55">
        <v>0.60163999999999995</v>
      </c>
      <c r="D157" s="63">
        <v>8.02</v>
      </c>
      <c r="E157" s="76">
        <f>1-C157</f>
        <v>0.39836000000000005</v>
      </c>
      <c r="F157" s="63">
        <v>1.10338</v>
      </c>
      <c r="G157" s="93">
        <f>D157*C157+F157*E157</f>
        <v>5.2646952567999996</v>
      </c>
      <c r="H157" s="101">
        <v>3.30959</v>
      </c>
      <c r="I157" s="21">
        <v>23319</v>
      </c>
      <c r="J157" s="21">
        <v>5429</v>
      </c>
      <c r="K157" s="22">
        <v>90</v>
      </c>
      <c r="L157" s="136"/>
      <c r="M157" s="132"/>
      <c r="N157" s="132"/>
      <c r="O157" s="132"/>
      <c r="P157" s="132"/>
      <c r="Q157" s="132"/>
      <c r="R157" s="132"/>
      <c r="S157" s="163"/>
      <c r="T157" s="164"/>
    </row>
    <row r="158" spans="1:20" ht="14.25" customHeight="1" x14ac:dyDescent="0.25">
      <c r="A158" s="171"/>
      <c r="B158" s="172"/>
      <c r="C158" s="173"/>
      <c r="D158" s="174"/>
      <c r="E158" s="175"/>
      <c r="F158" s="174"/>
      <c r="G158" s="176"/>
      <c r="H158" s="177"/>
      <c r="I158" s="178"/>
      <c r="J158" s="178"/>
      <c r="K158" s="178"/>
      <c r="L158" s="179"/>
      <c r="M158" s="180"/>
      <c r="N158" s="180"/>
      <c r="O158" s="180"/>
      <c r="P158" s="180"/>
      <c r="Q158" s="180"/>
      <c r="R158" s="180"/>
      <c r="S158" s="182"/>
      <c r="T158" s="183"/>
    </row>
    <row r="159" spans="1:20" ht="14.25" customHeight="1" x14ac:dyDescent="0.25">
      <c r="A159" s="196" t="s">
        <v>28</v>
      </c>
      <c r="B159" s="137" t="s">
        <v>43</v>
      </c>
      <c r="C159" s="121"/>
      <c r="D159" s="61"/>
      <c r="E159" s="82"/>
      <c r="F159" s="61"/>
      <c r="G159" s="91"/>
      <c r="H159" s="98"/>
      <c r="I159" s="36"/>
      <c r="J159" s="36"/>
      <c r="K159" s="37"/>
      <c r="L159" s="155"/>
      <c r="M159" s="123"/>
      <c r="N159" s="123"/>
      <c r="O159" s="123"/>
      <c r="P159" s="123"/>
      <c r="Q159" s="123"/>
      <c r="R159" s="123"/>
      <c r="S159" s="156"/>
      <c r="T159" s="157"/>
    </row>
    <row r="160" spans="1:20" ht="14.25" customHeight="1" x14ac:dyDescent="0.25">
      <c r="A160" s="191"/>
      <c r="B160" s="129" t="s">
        <v>6</v>
      </c>
      <c r="C160" s="54"/>
      <c r="D160" s="60"/>
      <c r="E160" s="81"/>
      <c r="F160" s="60"/>
      <c r="G160" s="92"/>
      <c r="H160" s="99"/>
      <c r="I160" s="20"/>
      <c r="J160" s="20"/>
      <c r="K160" s="38"/>
      <c r="L160" s="158"/>
      <c r="M160" s="124"/>
      <c r="N160" s="124"/>
      <c r="O160" s="124"/>
      <c r="P160" s="124"/>
      <c r="Q160" s="124"/>
      <c r="R160" s="124"/>
      <c r="S160" s="18"/>
      <c r="T160" s="159"/>
    </row>
    <row r="161" spans="1:20" ht="14.25" customHeight="1" x14ac:dyDescent="0.25">
      <c r="A161" s="191"/>
      <c r="B161" s="149" t="s">
        <v>60</v>
      </c>
      <c r="C161" s="52">
        <v>0.44385000000000002</v>
      </c>
      <c r="D161" s="60">
        <v>8.02</v>
      </c>
      <c r="E161" s="75">
        <f>1-C161</f>
        <v>0.55614999999999992</v>
      </c>
      <c r="F161" s="60">
        <v>1.1313</v>
      </c>
      <c r="G161" s="92">
        <f>D161*C161+F161*E161</f>
        <v>4.1888494950000004</v>
      </c>
      <c r="H161" s="100">
        <v>2.6736200000000001</v>
      </c>
      <c r="I161" s="20">
        <v>21588</v>
      </c>
      <c r="J161" s="20">
        <v>5308</v>
      </c>
      <c r="K161" s="19">
        <v>70</v>
      </c>
      <c r="L161" s="158"/>
      <c r="M161" s="124"/>
      <c r="N161" s="124"/>
      <c r="O161" s="124"/>
      <c r="P161" s="124"/>
      <c r="Q161" s="124"/>
      <c r="R161" s="124"/>
      <c r="S161" s="18"/>
      <c r="T161" s="159"/>
    </row>
    <row r="162" spans="1:20" ht="14.25" customHeight="1" x14ac:dyDescent="0.25">
      <c r="A162" s="191"/>
      <c r="B162" s="138" t="s">
        <v>44</v>
      </c>
      <c r="C162" s="54"/>
      <c r="D162" s="60"/>
      <c r="E162" s="81"/>
      <c r="F162" s="60"/>
      <c r="G162" s="92"/>
      <c r="H162" s="99"/>
      <c r="I162" s="20"/>
      <c r="J162" s="20"/>
      <c r="K162" s="38"/>
      <c r="L162" s="158"/>
      <c r="M162" s="124"/>
      <c r="N162" s="124"/>
      <c r="O162" s="124"/>
      <c r="P162" s="124"/>
      <c r="Q162" s="124"/>
      <c r="R162" s="124"/>
      <c r="S162" s="18"/>
      <c r="T162" s="159"/>
    </row>
    <row r="163" spans="1:20" ht="14.25" customHeight="1" x14ac:dyDescent="0.25">
      <c r="A163" s="191"/>
      <c r="B163" s="129" t="s">
        <v>6</v>
      </c>
      <c r="C163" s="54"/>
      <c r="D163" s="60"/>
      <c r="E163" s="81"/>
      <c r="F163" s="60"/>
      <c r="G163" s="92"/>
      <c r="H163" s="99"/>
      <c r="I163" s="20"/>
      <c r="J163" s="20"/>
      <c r="K163" s="38"/>
      <c r="L163" s="158">
        <f>AVERAGE(E161,E164,E167)</f>
        <v>0.6102966666666666</v>
      </c>
      <c r="M163" s="124">
        <f>AVERAGE(G161,G164,G167)</f>
        <v>3.7955546488666663</v>
      </c>
      <c r="N163" s="124">
        <f>AVERAGE(H161,H164,H167)</f>
        <v>2.3940566666666672</v>
      </c>
      <c r="O163" s="125">
        <f>AVERAGE(D161,D164,D167)</f>
        <v>8.02</v>
      </c>
      <c r="P163" s="125">
        <f>AVERAGE(F161,F164,F167)</f>
        <v>1.0995466666666667</v>
      </c>
      <c r="Q163" s="125">
        <f>AVERAGE(SQRT(D161/0.00576), SQRT(D164/0.00576),SQRT(D167/0.00576))</f>
        <v>37.314355295396851</v>
      </c>
      <c r="R163" s="125">
        <f>AVERAGE(SQRT(F161/0.00576), SQRT(F164/0.00576),SQRT(F167/0.00576))</f>
        <v>13.815371283381635</v>
      </c>
      <c r="S163" s="153">
        <f>AVERAGE(D161*0.00576, D164*0.00576, D167*0.00576)</f>
        <v>4.6195199999999999E-2</v>
      </c>
      <c r="T163" s="160">
        <f>AVERAGE(F161*0.00576, F164*0.00576, F167*0.00576)</f>
        <v>6.3333888E-3</v>
      </c>
    </row>
    <row r="164" spans="1:20" ht="14.25" customHeight="1" x14ac:dyDescent="0.25">
      <c r="A164" s="191"/>
      <c r="B164" s="149" t="s">
        <v>60</v>
      </c>
      <c r="C164" s="52">
        <v>0.35809999999999997</v>
      </c>
      <c r="D164" s="60">
        <v>8.02</v>
      </c>
      <c r="E164" s="75">
        <f>1-C164</f>
        <v>0.64190000000000003</v>
      </c>
      <c r="F164" s="60">
        <v>1.0650999999999999</v>
      </c>
      <c r="G164" s="92">
        <f>D164*C164+F164*E164</f>
        <v>3.5556496899999992</v>
      </c>
      <c r="H164" s="100">
        <v>2.2574800000000002</v>
      </c>
      <c r="I164" s="20">
        <v>34063</v>
      </c>
      <c r="J164" s="20">
        <v>9753</v>
      </c>
      <c r="K164" s="19">
        <v>122</v>
      </c>
      <c r="L164" s="158">
        <f>STDEV(E161,E164,E167)</f>
        <v>4.7110689162156605E-2</v>
      </c>
      <c r="M164" s="124">
        <f>STDEV(G161,G164,G167)</f>
        <v>0.34333925117843783</v>
      </c>
      <c r="N164" s="124">
        <f>STDEV(H161,H164,H167)</f>
        <v>0.2421301613457798</v>
      </c>
      <c r="O164" s="124">
        <f>STDEV(D161,D164,D167)</f>
        <v>0</v>
      </c>
      <c r="P164" s="124">
        <f>STDEV(F161,F164,F167)</f>
        <v>3.3182081509955566E-2</v>
      </c>
      <c r="Q164" s="125">
        <f>STDEV(SQRT(D161/0.00576), SQRT(D164/0.00576),SQRT(D167/0.00576))</f>
        <v>0</v>
      </c>
      <c r="R164" s="125">
        <f>STDEV(SQRT(F161/0.00576), SQRT(F164/0.00576),SQRT(F167/0.00576))</f>
        <v>0.20869171341695836</v>
      </c>
      <c r="S164" s="161">
        <f>STDEV(D161*0.00576, D164*0.00576, D167*0.00576)</f>
        <v>0</v>
      </c>
      <c r="T164" s="160">
        <f>STDEV(F161*0.00576, F164*0.00576, F167*0.00576)</f>
        <v>1.9112878949734396E-4</v>
      </c>
    </row>
    <row r="165" spans="1:20" ht="14.25" customHeight="1" x14ac:dyDescent="0.25">
      <c r="A165" s="191"/>
      <c r="B165" s="138" t="s">
        <v>45</v>
      </c>
      <c r="C165" s="41"/>
      <c r="D165" s="41"/>
      <c r="E165" s="41"/>
      <c r="F165" s="41"/>
      <c r="G165" s="41"/>
      <c r="H165" s="100"/>
      <c r="I165" s="20"/>
      <c r="J165" s="20"/>
      <c r="K165" s="38"/>
      <c r="L165" s="158"/>
      <c r="M165" s="124"/>
      <c r="N165" s="124"/>
      <c r="O165" s="124"/>
      <c r="P165" s="124"/>
      <c r="Q165" s="124"/>
      <c r="R165" s="124"/>
      <c r="S165" s="18"/>
      <c r="T165" s="159"/>
    </row>
    <row r="166" spans="1:20" ht="14.25" customHeight="1" x14ac:dyDescent="0.25">
      <c r="A166" s="191"/>
      <c r="B166" s="129" t="s">
        <v>6</v>
      </c>
      <c r="C166" s="52"/>
      <c r="D166" s="62"/>
      <c r="E166" s="75"/>
      <c r="F166" s="62"/>
      <c r="G166" s="92"/>
      <c r="H166" s="99"/>
      <c r="I166" s="20"/>
      <c r="J166" s="20"/>
      <c r="K166" s="38"/>
      <c r="L166" s="135"/>
      <c r="M166" s="125"/>
      <c r="N166" s="125"/>
      <c r="O166" s="125"/>
      <c r="P166" s="125"/>
      <c r="Q166" s="125"/>
      <c r="R166" s="125"/>
      <c r="S166" s="18"/>
      <c r="T166" s="159"/>
    </row>
    <row r="167" spans="1:20" ht="14.25" customHeight="1" x14ac:dyDescent="0.25">
      <c r="A167" s="192"/>
      <c r="B167" s="152" t="s">
        <v>60</v>
      </c>
      <c r="C167" s="55">
        <v>0.36715999999999999</v>
      </c>
      <c r="D167" s="63">
        <v>8.02</v>
      </c>
      <c r="E167" s="76">
        <f>1-C167</f>
        <v>0.63284000000000007</v>
      </c>
      <c r="F167" s="63">
        <v>1.1022400000000001</v>
      </c>
      <c r="G167" s="93">
        <f>D167*C167+F167*E167</f>
        <v>3.6421647615999997</v>
      </c>
      <c r="H167" s="101">
        <v>2.2510699999999999</v>
      </c>
      <c r="I167" s="21">
        <v>40034</v>
      </c>
      <c r="J167" s="21">
        <v>10370</v>
      </c>
      <c r="K167" s="22">
        <v>145</v>
      </c>
      <c r="L167" s="136"/>
      <c r="M167" s="132"/>
      <c r="N167" s="132"/>
      <c r="O167" s="132"/>
      <c r="P167" s="132"/>
      <c r="Q167" s="132"/>
      <c r="R167" s="132"/>
      <c r="S167" s="163"/>
      <c r="T167" s="164"/>
    </row>
    <row r="168" spans="1:20" ht="14.25" customHeight="1" x14ac:dyDescent="0.25">
      <c r="A168" s="32"/>
      <c r="B168" s="32"/>
      <c r="C168" s="52"/>
      <c r="D168" s="62"/>
      <c r="E168" s="75"/>
      <c r="F168" s="62"/>
      <c r="G168" s="92"/>
      <c r="H168" s="99"/>
      <c r="I168" s="13"/>
      <c r="J168" s="13"/>
      <c r="K168" s="6"/>
      <c r="R168" s="124"/>
    </row>
    <row r="169" spans="1:20" ht="14.25" customHeight="1" x14ac:dyDescent="0.25">
      <c r="A169" s="198" t="s">
        <v>29</v>
      </c>
      <c r="B169" s="137" t="s">
        <v>43</v>
      </c>
      <c r="C169" s="53"/>
      <c r="D169" s="67"/>
      <c r="E169" s="74"/>
      <c r="F169" s="67"/>
      <c r="G169" s="91"/>
      <c r="H169" s="98"/>
      <c r="I169" s="36"/>
      <c r="J169" s="36"/>
      <c r="K169" s="37"/>
      <c r="L169" s="155"/>
      <c r="M169" s="123"/>
      <c r="N169" s="123"/>
      <c r="O169" s="123"/>
      <c r="P169" s="123"/>
      <c r="Q169" s="123"/>
      <c r="R169" s="123"/>
      <c r="S169" s="156"/>
      <c r="T169" s="157"/>
    </row>
    <row r="170" spans="1:20" ht="14.25" customHeight="1" x14ac:dyDescent="0.25">
      <c r="A170" s="199"/>
      <c r="B170" s="129" t="s">
        <v>6</v>
      </c>
      <c r="C170" s="52"/>
      <c r="D170" s="62"/>
      <c r="E170" s="75"/>
      <c r="F170" s="62"/>
      <c r="G170" s="92"/>
      <c r="H170" s="99"/>
      <c r="I170" s="20"/>
      <c r="J170" s="20"/>
      <c r="K170" s="38"/>
      <c r="L170" s="158"/>
      <c r="M170" s="124"/>
      <c r="N170" s="124"/>
      <c r="O170" s="124"/>
      <c r="P170" s="124"/>
      <c r="Q170" s="124"/>
      <c r="R170" s="124"/>
      <c r="S170" s="18"/>
      <c r="T170" s="159"/>
    </row>
    <row r="171" spans="1:20" ht="14.25" customHeight="1" x14ac:dyDescent="0.25">
      <c r="A171" s="199"/>
      <c r="B171" s="149" t="s">
        <v>60</v>
      </c>
      <c r="C171" s="52">
        <v>0.76453000000000004</v>
      </c>
      <c r="D171" s="60">
        <v>8.4061500000000002</v>
      </c>
      <c r="E171" s="79">
        <f>1-C171</f>
        <v>0.23546999999999996</v>
      </c>
      <c r="F171" s="60">
        <v>1.1484099999999999</v>
      </c>
      <c r="G171" s="92">
        <f>D171*C171+F171*E171</f>
        <v>6.6971699622000003</v>
      </c>
      <c r="H171" s="100">
        <v>4.0034200000000002</v>
      </c>
      <c r="I171" s="20">
        <v>34237</v>
      </c>
      <c r="J171" s="20">
        <v>7204</v>
      </c>
      <c r="K171" s="19">
        <v>78</v>
      </c>
      <c r="L171" s="135">
        <f>AVERAGE(E171,E174, E177)</f>
        <v>0.24203333333333329</v>
      </c>
      <c r="M171" s="125">
        <f>AVERAGE(G171,G174, G177)</f>
        <v>6.6051712489333338</v>
      </c>
      <c r="N171" s="125">
        <f>AVERAGE(H171,H174, H177)</f>
        <v>4.050513333333333</v>
      </c>
      <c r="O171" s="125">
        <f>AVERAGE(D171,D174,D177)</f>
        <v>8.3552866666666663</v>
      </c>
      <c r="P171" s="125">
        <f>AVERAGE(F171,F174,F177)</f>
        <v>1.1239300000000001</v>
      </c>
      <c r="Q171" s="125">
        <f>AVERAGE(SQRT(D171/0.00576), SQRT(D174/0.00576),SQRT(D177/0.00576))</f>
        <v>38.086266073803351</v>
      </c>
      <c r="R171" s="125">
        <f>AVERAGE(SQRT(F171/0.00576), SQRT(F174/0.00576),SQRT(F177/0.00576))</f>
        <v>13.968124494945526</v>
      </c>
      <c r="S171" s="153">
        <f>AVERAGE(D171*0.00576, D174*0.00576, D177*0.00576)</f>
        <v>4.8126451200000003E-2</v>
      </c>
      <c r="T171" s="160">
        <f>AVERAGE(F171*0.00576, F174*0.00576, F177*0.00576)</f>
        <v>6.4738368000000004E-3</v>
      </c>
    </row>
    <row r="172" spans="1:20" ht="14.25" customHeight="1" x14ac:dyDescent="0.25">
      <c r="A172" s="199"/>
      <c r="B172" s="138" t="s">
        <v>44</v>
      </c>
      <c r="C172" s="52"/>
      <c r="D172" s="62"/>
      <c r="E172" s="79"/>
      <c r="F172" s="62"/>
      <c r="G172" s="92"/>
      <c r="H172" s="99"/>
      <c r="I172" s="20"/>
      <c r="J172" s="20"/>
      <c r="K172" s="38"/>
      <c r="L172" s="135">
        <f>STDEV(E171,E174, E177)</f>
        <v>7.6936488958967465E-3</v>
      </c>
      <c r="M172" s="125">
        <f>STDEV(G171,G174, G177)</f>
        <v>8.4243177226863447E-2</v>
      </c>
      <c r="N172" s="125">
        <f>STDEV(H171,H174, H177)</f>
        <v>9.2496794178681091E-2</v>
      </c>
      <c r="O172" s="124">
        <f>STDEV(D171,D174,D177)</f>
        <v>4.4790202425679382E-2</v>
      </c>
      <c r="P172" s="124">
        <f>STDEV(F171,F174,F177)</f>
        <v>2.657844427350849E-2</v>
      </c>
      <c r="Q172" s="125">
        <f>STDEV(SQRT(D171/0.00576), SQRT(D174/0.00576),SQRT(D177/0.00576))</f>
        <v>0.10201769925693303</v>
      </c>
      <c r="R172" s="125">
        <f>STDEV(SQRT(F171/0.00576), SQRT(F174/0.00576),SQRT(F177/0.00576))</f>
        <v>0.16538230625081049</v>
      </c>
      <c r="S172" s="161">
        <f>STDEV(D171*0.00576, D174*0.00576, D177*0.00576)</f>
        <v>2.5799156597191262E-4</v>
      </c>
      <c r="T172" s="160">
        <f>STDEV(F169*0.00576, F172*0.00576, F175*0.00576)</f>
        <v>0</v>
      </c>
    </row>
    <row r="173" spans="1:20" ht="14.25" customHeight="1" x14ac:dyDescent="0.25">
      <c r="A173" s="199"/>
      <c r="B173" s="129" t="s">
        <v>6</v>
      </c>
      <c r="C173" s="54"/>
      <c r="D173" s="60"/>
      <c r="E173" s="80"/>
      <c r="F173" s="60"/>
      <c r="G173" s="92"/>
      <c r="H173" s="99"/>
      <c r="I173" s="20"/>
      <c r="J173" s="20"/>
      <c r="K173" s="38"/>
      <c r="L173" s="135"/>
      <c r="M173" s="125"/>
      <c r="N173" s="125"/>
      <c r="O173" s="125"/>
      <c r="P173" s="125"/>
      <c r="Q173" s="125"/>
      <c r="R173" s="125"/>
      <c r="S173" s="18"/>
      <c r="T173" s="159"/>
    </row>
    <row r="174" spans="1:20" ht="14.25" customHeight="1" x14ac:dyDescent="0.25">
      <c r="A174" s="199"/>
      <c r="B174" s="149" t="s">
        <v>60</v>
      </c>
      <c r="C174" s="52">
        <v>0.74950000000000006</v>
      </c>
      <c r="D174" s="60">
        <v>8.3379700000000003</v>
      </c>
      <c r="E174" s="79">
        <f>1-C174</f>
        <v>0.25049999999999994</v>
      </c>
      <c r="F174" s="60">
        <v>1.1277200000000001</v>
      </c>
      <c r="G174" s="92">
        <f>D174*C174+F174*E174</f>
        <v>6.5318023750000007</v>
      </c>
      <c r="H174" s="100">
        <v>4.1570799999999997</v>
      </c>
      <c r="I174" s="20">
        <v>35273</v>
      </c>
      <c r="J174" s="20">
        <v>7407</v>
      </c>
      <c r="K174" s="19">
        <v>91</v>
      </c>
      <c r="L174" s="135"/>
      <c r="M174" s="125"/>
      <c r="N174" s="125"/>
      <c r="O174" s="125"/>
      <c r="P174" s="125"/>
      <c r="Q174" s="125"/>
      <c r="R174" s="125"/>
      <c r="S174" s="18"/>
      <c r="T174" s="159"/>
    </row>
    <row r="175" spans="1:20" ht="14.25" customHeight="1" x14ac:dyDescent="0.25">
      <c r="A175" s="199"/>
      <c r="B175" s="138" t="s">
        <v>45</v>
      </c>
      <c r="C175" s="52"/>
      <c r="D175" s="60"/>
      <c r="E175" s="79"/>
      <c r="F175" s="60"/>
      <c r="G175" s="92"/>
      <c r="H175" s="100"/>
      <c r="I175" s="20"/>
      <c r="J175" s="20"/>
      <c r="K175" s="19"/>
      <c r="L175" s="135"/>
      <c r="M175" s="125"/>
      <c r="N175" s="125"/>
      <c r="O175" s="125"/>
      <c r="P175" s="125"/>
      <c r="Q175" s="125"/>
      <c r="R175" s="125"/>
      <c r="S175" s="18"/>
      <c r="T175" s="159"/>
    </row>
    <row r="176" spans="1:20" ht="14.25" customHeight="1" x14ac:dyDescent="0.25">
      <c r="A176" s="199"/>
      <c r="B176" s="129" t="s">
        <v>6</v>
      </c>
      <c r="C176" s="52"/>
      <c r="D176" s="60"/>
      <c r="E176" s="79"/>
      <c r="F176" s="60"/>
      <c r="G176" s="92"/>
      <c r="H176" s="100"/>
      <c r="I176" s="20"/>
      <c r="J176" s="20"/>
      <c r="K176" s="19"/>
      <c r="L176" s="135"/>
      <c r="M176" s="125"/>
      <c r="N176" s="125"/>
      <c r="O176" s="125"/>
      <c r="P176" s="125"/>
      <c r="Q176" s="125"/>
      <c r="R176" s="125"/>
      <c r="S176" s="18"/>
      <c r="T176" s="159"/>
    </row>
    <row r="177" spans="1:20" ht="14.25" customHeight="1" x14ac:dyDescent="0.25">
      <c r="A177" s="200"/>
      <c r="B177" s="152" t="s">
        <v>60</v>
      </c>
      <c r="C177" s="55">
        <v>0.75987000000000005</v>
      </c>
      <c r="D177" s="63">
        <v>8.3217400000000001</v>
      </c>
      <c r="E177" s="76">
        <f>1-C177</f>
        <v>0.24012999999999995</v>
      </c>
      <c r="F177" s="63">
        <v>1.0956600000000001</v>
      </c>
      <c r="G177" s="93">
        <f>D177*C177+F177*E177</f>
        <v>6.5865414096000006</v>
      </c>
      <c r="H177" s="106">
        <v>3.9910399999999999</v>
      </c>
      <c r="I177" s="21">
        <v>44903</v>
      </c>
      <c r="J177" s="21">
        <v>7741</v>
      </c>
      <c r="K177" s="22">
        <v>147</v>
      </c>
      <c r="L177" s="162"/>
      <c r="M177" s="126"/>
      <c r="N177" s="126"/>
      <c r="O177" s="126"/>
      <c r="P177" s="126"/>
      <c r="Q177" s="126"/>
      <c r="R177" s="126"/>
      <c r="S177" s="163"/>
      <c r="T177" s="164"/>
    </row>
    <row r="178" spans="1:20" ht="14.25" customHeight="1" x14ac:dyDescent="0.25">
      <c r="A178" s="143"/>
      <c r="B178" s="33"/>
      <c r="C178" s="52"/>
      <c r="D178" s="60"/>
      <c r="E178" s="75"/>
      <c r="F178" s="60"/>
      <c r="G178" s="92"/>
      <c r="H178" s="99"/>
      <c r="I178" s="20"/>
      <c r="J178" s="20"/>
      <c r="K178" s="20"/>
      <c r="R178" s="124"/>
    </row>
    <row r="179" spans="1:20" ht="14.25" customHeight="1" x14ac:dyDescent="0.25">
      <c r="A179" s="196" t="s">
        <v>30</v>
      </c>
      <c r="B179" s="137" t="s">
        <v>43</v>
      </c>
      <c r="C179" s="121"/>
      <c r="D179" s="61"/>
      <c r="E179" s="82"/>
      <c r="F179" s="61"/>
      <c r="G179" s="91"/>
      <c r="H179" s="98"/>
      <c r="I179" s="36"/>
      <c r="J179" s="36"/>
      <c r="K179" s="37"/>
      <c r="L179" s="155"/>
      <c r="M179" s="123"/>
      <c r="N179" s="123"/>
      <c r="O179" s="123"/>
      <c r="P179" s="123"/>
      <c r="Q179" s="123"/>
      <c r="R179" s="123"/>
      <c r="S179" s="156"/>
      <c r="T179" s="157"/>
    </row>
    <row r="180" spans="1:20" ht="14.25" customHeight="1" x14ac:dyDescent="0.25">
      <c r="A180" s="191"/>
      <c r="B180" s="129" t="s">
        <v>6</v>
      </c>
      <c r="C180" s="54"/>
      <c r="D180" s="60"/>
      <c r="E180" s="81"/>
      <c r="F180" s="60"/>
      <c r="G180" s="92"/>
      <c r="H180" s="99"/>
      <c r="I180" s="20"/>
      <c r="J180" s="20"/>
      <c r="K180" s="38"/>
      <c r="L180" s="158"/>
      <c r="M180" s="124"/>
      <c r="N180" s="124"/>
      <c r="O180" s="124"/>
      <c r="P180" s="124"/>
      <c r="Q180" s="124"/>
      <c r="R180" s="124"/>
      <c r="S180" s="18"/>
      <c r="T180" s="159"/>
    </row>
    <row r="181" spans="1:20" ht="14.25" customHeight="1" x14ac:dyDescent="0.25">
      <c r="A181" s="191"/>
      <c r="B181" s="149" t="s">
        <v>60</v>
      </c>
      <c r="C181" s="52">
        <v>0.37212000000000001</v>
      </c>
      <c r="D181" s="60">
        <v>8.02</v>
      </c>
      <c r="E181" s="75">
        <f>1-C181</f>
        <v>0.62787999999999999</v>
      </c>
      <c r="F181" s="60">
        <v>1.1205000000000001</v>
      </c>
      <c r="G181" s="92">
        <f>D181*C181+F181*E181</f>
        <v>3.68794194</v>
      </c>
      <c r="H181" s="100">
        <v>2.2458800000000001</v>
      </c>
      <c r="I181" s="20">
        <v>31379</v>
      </c>
      <c r="J181" s="20">
        <v>7265</v>
      </c>
      <c r="K181" s="19">
        <v>169</v>
      </c>
      <c r="L181" s="135">
        <f>AVERAGE(E181,E184)</f>
        <v>0.61104500000000006</v>
      </c>
      <c r="M181" s="125">
        <f>AVERAGE(G181,G184)</f>
        <v>3.8001167865499998</v>
      </c>
      <c r="N181" s="125">
        <f>AVERAGE(H181,H184)</f>
        <v>2.3435049999999999</v>
      </c>
      <c r="O181" s="125">
        <f>AVERAGE(D181,D184)</f>
        <v>8.02</v>
      </c>
      <c r="P181" s="125">
        <f>AVERAGE(F181,F184)</f>
        <v>1.1138050000000002</v>
      </c>
      <c r="Q181" s="125">
        <f>AVERAGE(SQRT(D181/0.00576), SQRT(D184/0.00576))</f>
        <v>37.314355295396851</v>
      </c>
      <c r="R181" s="125">
        <f>AVERAGE(SQRT(F181/0.00576),SQRT(F184/0.00576))</f>
        <v>13.905652697040432</v>
      </c>
      <c r="S181" s="153">
        <f>AVERAGE(D181*0.00576, D184*0.00576)</f>
        <v>4.6195199999999999E-2</v>
      </c>
      <c r="T181" s="160">
        <f>AVERAGE(F181*0.00576, F184*0.00576)</f>
        <v>6.4155168000000007E-3</v>
      </c>
    </row>
    <row r="182" spans="1:20" ht="14.25" customHeight="1" x14ac:dyDescent="0.25">
      <c r="A182" s="191"/>
      <c r="B182" s="138" t="s">
        <v>44</v>
      </c>
      <c r="C182" s="54"/>
      <c r="D182" s="60"/>
      <c r="E182" s="81"/>
      <c r="F182" s="60"/>
      <c r="G182" s="92"/>
      <c r="H182" s="99"/>
      <c r="I182" s="20"/>
      <c r="J182" s="20"/>
      <c r="K182" s="38"/>
      <c r="L182" s="135">
        <f>STDEV(E181,E184)</f>
        <v>2.380828532255104E-2</v>
      </c>
      <c r="M182" s="125">
        <f>STDEV(G181,G184)</f>
        <v>0.15863918934813062</v>
      </c>
      <c r="N182" s="125">
        <f>STDEV(H181,H184)</f>
        <v>0.1380625990266732</v>
      </c>
      <c r="O182" s="124">
        <f>STDEV(D181,D184)</f>
        <v>0</v>
      </c>
      <c r="P182" s="124">
        <f>STDEV(F181,F184)</f>
        <v>9.4681598000878817E-3</v>
      </c>
      <c r="Q182" s="125">
        <f>STDEV(SQRT(D181/0.00576), SQRT(D184/0.00576))</f>
        <v>0</v>
      </c>
      <c r="R182" s="125">
        <f>STDEV(SQRT(F181/0.00576), SQRT(F184/0.00576))</f>
        <v>5.9104659769787529E-2</v>
      </c>
      <c r="S182" s="161">
        <f>STDEV(D181*0.00576, D184*0.00576)</f>
        <v>0</v>
      </c>
      <c r="T182" s="160">
        <f>STDEV(F181*0.00576, F184*0.00576)</f>
        <v>5.4536600448506435E-5</v>
      </c>
    </row>
    <row r="183" spans="1:20" ht="14.25" customHeight="1" x14ac:dyDescent="0.25">
      <c r="A183" s="191"/>
      <c r="B183" s="129" t="s">
        <v>6</v>
      </c>
      <c r="C183" s="52"/>
      <c r="D183" s="62"/>
      <c r="E183" s="75"/>
      <c r="F183" s="62"/>
      <c r="G183" s="92"/>
      <c r="H183" s="99"/>
      <c r="I183" s="20"/>
      <c r="J183" s="20"/>
      <c r="K183" s="38"/>
      <c r="L183" s="135"/>
      <c r="M183" s="125"/>
      <c r="N183" s="125"/>
      <c r="O183" s="125"/>
      <c r="P183" s="125"/>
      <c r="Q183" s="125"/>
      <c r="R183" s="125"/>
      <c r="S183" s="18"/>
      <c r="T183" s="159"/>
    </row>
    <row r="184" spans="1:20" ht="14.25" customHeight="1" x14ac:dyDescent="0.25">
      <c r="A184" s="192"/>
      <c r="B184" s="152" t="s">
        <v>60</v>
      </c>
      <c r="C184" s="55">
        <v>0.40578999999999998</v>
      </c>
      <c r="D184" s="63">
        <v>8.02</v>
      </c>
      <c r="E184" s="76">
        <f>1-C184</f>
        <v>0.59421000000000002</v>
      </c>
      <c r="F184" s="63">
        <v>1.10711</v>
      </c>
      <c r="G184" s="93">
        <f>D184*C184+F184*E184</f>
        <v>3.9122916330999997</v>
      </c>
      <c r="H184" s="101">
        <v>2.4411299999999998</v>
      </c>
      <c r="I184" s="21">
        <v>49436</v>
      </c>
      <c r="J184" s="21">
        <v>12705</v>
      </c>
      <c r="K184" s="22">
        <v>192</v>
      </c>
      <c r="L184" s="136"/>
      <c r="M184" s="132"/>
      <c r="N184" s="132"/>
      <c r="O184" s="132"/>
      <c r="P184" s="132"/>
      <c r="Q184" s="132"/>
      <c r="R184" s="132"/>
      <c r="S184" s="163"/>
      <c r="T184" s="164"/>
    </row>
    <row r="185" spans="1:20" ht="14.25" customHeight="1" x14ac:dyDescent="0.25">
      <c r="A185" s="35"/>
      <c r="B185" s="34"/>
      <c r="C185" s="45"/>
      <c r="D185" s="58"/>
      <c r="E185" s="72"/>
      <c r="F185" s="58"/>
      <c r="G185" s="90"/>
      <c r="H185" s="97"/>
      <c r="K185" s="4"/>
      <c r="R185" s="124"/>
    </row>
    <row r="186" spans="1:20" ht="14.25" customHeight="1" x14ac:dyDescent="0.25">
      <c r="A186" s="196" t="s">
        <v>31</v>
      </c>
      <c r="B186" s="137" t="s">
        <v>43</v>
      </c>
      <c r="C186" s="53"/>
      <c r="D186" s="67"/>
      <c r="E186" s="74"/>
      <c r="F186" s="67"/>
      <c r="G186" s="91"/>
      <c r="H186" s="98"/>
      <c r="I186" s="36"/>
      <c r="J186" s="36"/>
      <c r="K186" s="37"/>
      <c r="L186" s="155"/>
      <c r="M186" s="123"/>
      <c r="N186" s="123"/>
      <c r="O186" s="123"/>
      <c r="P186" s="123"/>
      <c r="Q186" s="123"/>
      <c r="R186" s="123"/>
      <c r="S186" s="156"/>
      <c r="T186" s="157"/>
    </row>
    <row r="187" spans="1:20" ht="14.25" customHeight="1" x14ac:dyDescent="0.25">
      <c r="A187" s="191"/>
      <c r="B187" s="129" t="s">
        <v>6</v>
      </c>
      <c r="C187" s="41"/>
      <c r="D187" s="41"/>
      <c r="E187" s="41"/>
      <c r="F187" s="41"/>
      <c r="G187" s="41"/>
      <c r="H187" s="99"/>
      <c r="I187" s="20"/>
      <c r="J187" s="20"/>
      <c r="K187" s="38"/>
      <c r="L187" s="158"/>
      <c r="M187" s="124"/>
      <c r="N187" s="124"/>
      <c r="O187" s="124"/>
      <c r="P187" s="124"/>
      <c r="Q187" s="124"/>
      <c r="R187" s="124"/>
      <c r="S187" s="18"/>
      <c r="T187" s="159"/>
    </row>
    <row r="188" spans="1:20" ht="14.25" customHeight="1" x14ac:dyDescent="0.25">
      <c r="A188" s="191"/>
      <c r="B188" s="149" t="s">
        <v>60</v>
      </c>
      <c r="C188" s="52">
        <v>0.73951</v>
      </c>
      <c r="D188" s="60">
        <v>8.2644099999999998</v>
      </c>
      <c r="E188" s="75">
        <f>1-C188</f>
        <v>0.26049</v>
      </c>
      <c r="F188" s="60">
        <v>1.0974299999999999</v>
      </c>
      <c r="G188" s="92">
        <f>D188*C188+F188*E188</f>
        <v>6.3974833797999997</v>
      </c>
      <c r="H188" s="100">
        <v>4.0334599999999998</v>
      </c>
      <c r="I188" s="20">
        <v>24301</v>
      </c>
      <c r="J188" s="20">
        <v>5024</v>
      </c>
      <c r="K188" s="19">
        <v>69</v>
      </c>
      <c r="L188" s="135">
        <f>AVERAGE(E188,E191)</f>
        <v>0.27115499999999998</v>
      </c>
      <c r="M188" s="125">
        <f>AVERAGE(G188,G191)</f>
        <v>6.2562458579999998</v>
      </c>
      <c r="N188" s="125">
        <f>AVERAGE(H188,H191)</f>
        <v>3.9673949999999998</v>
      </c>
      <c r="O188" s="125">
        <f>AVERAGE(D188,D191)</f>
        <v>8.1711600000000004</v>
      </c>
      <c r="P188" s="125">
        <f>AVERAGE(F188,F191)</f>
        <v>1.1051249999999999</v>
      </c>
      <c r="Q188" s="125">
        <f>AVERAGE(SQRT(D188/0.00576), SQRT(D191/0.00576))</f>
        <v>37.663748843077812</v>
      </c>
      <c r="R188" s="125">
        <f>AVERAGE(SQRT(F188/0.00576),SQRT(F191/0.00576))</f>
        <v>13.851341220288212</v>
      </c>
      <c r="S188" s="153">
        <f>AVERAGE(D188*0.00576, D191*0.00576)</f>
        <v>4.7065881599999998E-2</v>
      </c>
      <c r="T188" s="160">
        <f>AVERAGE(F188*0.00576, F191*0.00576)</f>
        <v>6.3655199999999995E-3</v>
      </c>
    </row>
    <row r="189" spans="1:20" ht="14.25" customHeight="1" x14ac:dyDescent="0.25">
      <c r="A189" s="191"/>
      <c r="B189" s="138" t="s">
        <v>44</v>
      </c>
      <c r="C189" s="52"/>
      <c r="D189" s="62"/>
      <c r="E189" s="75"/>
      <c r="F189" s="62"/>
      <c r="G189" s="92"/>
      <c r="H189" s="99"/>
      <c r="I189" s="20"/>
      <c r="J189" s="20"/>
      <c r="K189" s="38"/>
      <c r="L189" s="135">
        <f>STDEV(E188,E191)</f>
        <v>1.508258764270903E-2</v>
      </c>
      <c r="M189" s="125">
        <f>STDEV(G188,G191)</f>
        <v>0.19974001884552556</v>
      </c>
      <c r="N189" s="125">
        <f>STDEV(H188,H191)</f>
        <v>9.3430018998178266E-2</v>
      </c>
      <c r="O189" s="124">
        <f>STDEV(D188,D191)</f>
        <v>0.13187541469129152</v>
      </c>
      <c r="P189" s="124">
        <f>STDEV(F188,F191)</f>
        <v>1.0882373362460977E-2</v>
      </c>
      <c r="Q189" s="125">
        <f>STDEV(SQRT(D188/0.00576), SQRT(D191/0.00576))</f>
        <v>0.303939968485125</v>
      </c>
      <c r="R189" s="125">
        <f>STDEV(SQRT(F188/0.00576), SQRT(F191/0.00576))</f>
        <v>6.8199205439237451E-2</v>
      </c>
      <c r="S189" s="161">
        <f>STDEV(D188*0.00576, D191*0.00576)</f>
        <v>7.5960238862183974E-4</v>
      </c>
      <c r="T189" s="160">
        <f>STDEV(F188*0.00576, F191*0.00576)</f>
        <v>6.2682470567775535E-5</v>
      </c>
    </row>
    <row r="190" spans="1:20" ht="14.25" customHeight="1" x14ac:dyDescent="0.25">
      <c r="A190" s="191"/>
      <c r="B190" s="129" t="s">
        <v>6</v>
      </c>
      <c r="C190" s="54"/>
      <c r="D190" s="60"/>
      <c r="E190" s="81"/>
      <c r="F190" s="60"/>
      <c r="G190" s="92"/>
      <c r="H190" s="99"/>
      <c r="I190" s="20"/>
      <c r="J190" s="20"/>
      <c r="K190" s="38"/>
      <c r="L190" s="135"/>
      <c r="M190" s="125"/>
      <c r="N190" s="125"/>
      <c r="O190" s="125"/>
      <c r="P190" s="125"/>
      <c r="Q190" s="125"/>
      <c r="R190" s="125"/>
      <c r="S190" s="18"/>
      <c r="T190" s="159"/>
    </row>
    <row r="191" spans="1:20" ht="14.25" customHeight="1" x14ac:dyDescent="0.25">
      <c r="A191" s="192"/>
      <c r="B191" s="152" t="s">
        <v>60</v>
      </c>
      <c r="C191" s="55">
        <v>0.71818000000000004</v>
      </c>
      <c r="D191" s="63">
        <v>8.0779099999999993</v>
      </c>
      <c r="E191" s="76">
        <f>1-C191</f>
        <v>0.28181999999999996</v>
      </c>
      <c r="F191" s="63">
        <v>1.1128199999999999</v>
      </c>
      <c r="G191" s="93">
        <f>D191*C191+F191*E191</f>
        <v>6.1150083361999998</v>
      </c>
      <c r="H191" s="101">
        <v>3.9013300000000002</v>
      </c>
      <c r="I191" s="21">
        <v>22487</v>
      </c>
      <c r="J191" s="21">
        <v>4928</v>
      </c>
      <c r="K191" s="22">
        <v>70</v>
      </c>
      <c r="L191" s="136"/>
      <c r="M191" s="132"/>
      <c r="N191" s="132"/>
      <c r="O191" s="132"/>
      <c r="P191" s="132"/>
      <c r="Q191" s="132"/>
      <c r="R191" s="132"/>
      <c r="S191" s="163"/>
      <c r="T191" s="164"/>
    </row>
    <row r="192" spans="1:20" ht="14.25" customHeight="1" x14ac:dyDescent="0.25">
      <c r="C192" s="39"/>
      <c r="D192" s="59"/>
      <c r="E192" s="73"/>
      <c r="F192" s="59"/>
      <c r="G192" s="90"/>
      <c r="H192" s="97"/>
      <c r="R192" s="124"/>
    </row>
    <row r="193" spans="1:20" ht="14.25" customHeight="1" x14ac:dyDescent="0.25">
      <c r="A193" s="197" t="s">
        <v>32</v>
      </c>
      <c r="B193" s="142" t="s">
        <v>43</v>
      </c>
      <c r="C193" s="121"/>
      <c r="D193" s="61"/>
      <c r="E193" s="82"/>
      <c r="F193" s="61"/>
      <c r="G193" s="91"/>
      <c r="H193" s="98"/>
      <c r="I193" s="36"/>
      <c r="J193" s="36"/>
      <c r="K193" s="36"/>
      <c r="L193" s="155"/>
      <c r="M193" s="123"/>
      <c r="N193" s="123"/>
      <c r="O193" s="123"/>
      <c r="P193" s="123"/>
      <c r="Q193" s="123"/>
      <c r="R193" s="123"/>
      <c r="S193" s="156"/>
      <c r="T193" s="157"/>
    </row>
    <row r="194" spans="1:20" ht="14.25" customHeight="1" x14ac:dyDescent="0.25">
      <c r="A194" s="191"/>
      <c r="B194" s="129" t="s">
        <v>6</v>
      </c>
      <c r="C194" s="41"/>
      <c r="D194" s="41"/>
      <c r="E194" s="41"/>
      <c r="F194" s="41"/>
      <c r="G194" s="92"/>
      <c r="H194" s="99"/>
      <c r="I194" s="20"/>
      <c r="J194" s="20"/>
      <c r="K194" s="13"/>
      <c r="L194" s="158"/>
      <c r="M194" s="124"/>
      <c r="N194" s="124"/>
      <c r="O194" s="124"/>
      <c r="P194" s="124"/>
      <c r="Q194" s="124"/>
      <c r="R194" s="124"/>
      <c r="S194" s="18"/>
      <c r="T194" s="159"/>
    </row>
    <row r="195" spans="1:20" ht="14.25" customHeight="1" x14ac:dyDescent="0.25">
      <c r="A195" s="191"/>
      <c r="B195" s="149" t="s">
        <v>60</v>
      </c>
      <c r="C195" s="52">
        <v>0.37325000000000003</v>
      </c>
      <c r="D195" s="60">
        <v>8.02</v>
      </c>
      <c r="E195" s="75">
        <f>1-C195</f>
        <v>0.62674999999999992</v>
      </c>
      <c r="F195" s="60">
        <v>1.17153</v>
      </c>
      <c r="G195" s="92">
        <f>D195*C195+F195*E195</f>
        <v>3.7277214274999997</v>
      </c>
      <c r="H195" s="100">
        <v>2.2719299999999998</v>
      </c>
      <c r="I195" s="20">
        <v>9720</v>
      </c>
      <c r="J195" s="20">
        <v>2219</v>
      </c>
      <c r="K195" s="20">
        <v>45</v>
      </c>
      <c r="L195" s="135">
        <f>AVERAGE(E195,E198)</f>
        <v>0.66842000000000001</v>
      </c>
      <c r="M195" s="125">
        <f>AVERAGE(G195,G198)</f>
        <v>3.4097409599499997</v>
      </c>
      <c r="N195" s="125">
        <f>AVERAGE(H195,H198)</f>
        <v>2.0713599999999999</v>
      </c>
      <c r="O195" s="125">
        <f>AVERAGE(D195,D198)</f>
        <v>8.0218950000000007</v>
      </c>
      <c r="P195" s="125">
        <f>AVERAGE(F195,F198)</f>
        <v>1.1248399999999998</v>
      </c>
      <c r="Q195" s="125">
        <f>AVERAGE(SQRT(D195/0.00576), SQRT(D198/0.00576))</f>
        <v>37.318763172662685</v>
      </c>
      <c r="R195" s="125">
        <f>AVERAGE(SQRT(F195/0.00576),SQRT(F198/0.00576))</f>
        <v>13.971419782981561</v>
      </c>
      <c r="S195" s="153">
        <f>AVERAGE(D195*0.00576, D198*0.00576)</f>
        <v>4.6206115200000002E-2</v>
      </c>
      <c r="T195" s="160">
        <f>AVERAGE(F195*0.00576, F198*0.00576)</f>
        <v>6.4790784000000002E-3</v>
      </c>
    </row>
    <row r="196" spans="1:20" ht="14.25" customHeight="1" x14ac:dyDescent="0.25">
      <c r="A196" s="191"/>
      <c r="B196" s="129" t="s">
        <v>44</v>
      </c>
      <c r="C196" s="54"/>
      <c r="D196" s="60"/>
      <c r="E196" s="81"/>
      <c r="F196" s="60"/>
      <c r="G196" s="92"/>
      <c r="H196" s="144"/>
      <c r="I196" s="20"/>
      <c r="J196" s="20"/>
      <c r="K196" s="13"/>
      <c r="L196" s="135">
        <f>STDEV(E195,E198)</f>
        <v>5.8930279144086932E-2</v>
      </c>
      <c r="M196" s="125">
        <f>STDEV(G195,G198)</f>
        <v>0.44969228977894748</v>
      </c>
      <c r="N196" s="125">
        <f>STDEV(H195,H198)</f>
        <v>0.28364881420517157</v>
      </c>
      <c r="O196" s="124">
        <f>STDEV(D195,D198)</f>
        <v>2.6799347006973007E-3</v>
      </c>
      <c r="P196" s="124">
        <f>STDEV(F195,F198)</f>
        <v>6.602963122719982E-2</v>
      </c>
      <c r="Q196" s="125">
        <f>STDEV(SQRT(D195/0.00576), SQRT(D198/0.00576))</f>
        <v>6.2336798106182017E-3</v>
      </c>
      <c r="R196" s="125">
        <f>STDEV(SQRT(F195/0.00576), SQRT(F198/0.00576))</f>
        <v>0.41024741299286588</v>
      </c>
      <c r="S196" s="161">
        <f>STDEV(D195*0.00576, D198*0.00576)</f>
        <v>1.5436423876018909E-5</v>
      </c>
      <c r="T196" s="160">
        <f>STDEV(F195*0.00576, F198*0.00576)</f>
        <v>3.8033067586867137E-4</v>
      </c>
    </row>
    <row r="197" spans="1:20" ht="14.25" customHeight="1" x14ac:dyDescent="0.25">
      <c r="A197" s="191"/>
      <c r="B197" s="129" t="s">
        <v>6</v>
      </c>
      <c r="C197" s="41"/>
      <c r="D197" s="60"/>
      <c r="E197" s="81"/>
      <c r="F197" s="60"/>
      <c r="G197" s="92"/>
      <c r="H197" s="99"/>
      <c r="I197" s="20"/>
      <c r="J197" s="20"/>
      <c r="K197" s="13"/>
      <c r="L197" s="135"/>
      <c r="M197" s="125"/>
      <c r="N197" s="125"/>
      <c r="O197" s="125"/>
      <c r="P197" s="125"/>
      <c r="Q197" s="125"/>
      <c r="R197" s="125"/>
      <c r="S197" s="18"/>
      <c r="T197" s="159"/>
    </row>
    <row r="198" spans="1:20" ht="14.25" customHeight="1" x14ac:dyDescent="0.25">
      <c r="A198" s="192"/>
      <c r="B198" s="149" t="s">
        <v>60</v>
      </c>
      <c r="C198" s="55">
        <v>0.28991</v>
      </c>
      <c r="D198" s="63">
        <v>8.02379</v>
      </c>
      <c r="E198" s="76">
        <f>1-C198</f>
        <v>0.71009</v>
      </c>
      <c r="F198" s="63">
        <v>1.0781499999999999</v>
      </c>
      <c r="G198" s="93">
        <f>D198*C198+F198*E198</f>
        <v>3.0917604924000002</v>
      </c>
      <c r="H198" s="101">
        <v>1.87079</v>
      </c>
      <c r="I198" s="21">
        <v>23053</v>
      </c>
      <c r="J198" s="21">
        <v>5842</v>
      </c>
      <c r="K198" s="21">
        <v>89</v>
      </c>
      <c r="L198" s="136"/>
      <c r="M198" s="132"/>
      <c r="N198" s="132"/>
      <c r="O198" s="132"/>
      <c r="P198" s="132"/>
      <c r="Q198" s="132"/>
      <c r="R198" s="132"/>
      <c r="S198" s="163"/>
      <c r="T198" s="164"/>
    </row>
    <row r="199" spans="1:20" ht="14.25" customHeight="1" x14ac:dyDescent="0.25">
      <c r="A199" s="197" t="s">
        <v>33</v>
      </c>
      <c r="B199" s="142" t="s">
        <v>43</v>
      </c>
      <c r="C199" s="57"/>
      <c r="D199" s="57"/>
      <c r="E199" s="57"/>
      <c r="F199" s="57"/>
      <c r="G199" s="57"/>
      <c r="H199" s="98"/>
      <c r="I199" s="36"/>
      <c r="J199" s="36"/>
      <c r="K199" s="36"/>
      <c r="L199" s="155"/>
      <c r="M199" s="123"/>
      <c r="N199" s="123"/>
      <c r="O199" s="123"/>
      <c r="P199" s="123"/>
      <c r="Q199" s="123"/>
      <c r="R199" s="123"/>
      <c r="S199" s="156"/>
      <c r="T199" s="157"/>
    </row>
    <row r="200" spans="1:20" ht="14.25" customHeight="1" x14ac:dyDescent="0.25">
      <c r="A200" s="191"/>
      <c r="B200" s="129" t="s">
        <v>6</v>
      </c>
      <c r="C200" s="54"/>
      <c r="D200" s="60"/>
      <c r="E200" s="81"/>
      <c r="F200" s="60"/>
      <c r="G200" s="92"/>
      <c r="H200" s="99"/>
      <c r="I200" s="20"/>
      <c r="J200" s="20"/>
      <c r="K200" s="13"/>
      <c r="L200" s="158"/>
      <c r="M200" s="124"/>
      <c r="N200" s="124"/>
      <c r="O200" s="124"/>
      <c r="P200" s="124"/>
      <c r="Q200" s="124"/>
      <c r="R200" s="124"/>
      <c r="S200" s="18"/>
      <c r="T200" s="159"/>
    </row>
    <row r="201" spans="1:20" ht="14.25" customHeight="1" x14ac:dyDescent="0.25">
      <c r="A201" s="191"/>
      <c r="B201" s="149" t="s">
        <v>60</v>
      </c>
      <c r="C201" s="52">
        <v>0.69948999999999995</v>
      </c>
      <c r="D201" s="60">
        <v>8.02</v>
      </c>
      <c r="E201" s="75">
        <f>1-C201</f>
        <v>0.30051000000000005</v>
      </c>
      <c r="F201" s="60">
        <v>1.2282500000000001</v>
      </c>
      <c r="G201" s="92">
        <f>D201*C201+F201*E201</f>
        <v>5.9790112074999993</v>
      </c>
      <c r="H201" s="100">
        <v>3.7847</v>
      </c>
      <c r="I201" s="20">
        <v>19599</v>
      </c>
      <c r="J201" s="20">
        <v>3337</v>
      </c>
      <c r="K201" s="20">
        <v>90</v>
      </c>
      <c r="L201" s="135">
        <f>AVERAGE(E201,E204)</f>
        <v>0.30499500000000002</v>
      </c>
      <c r="M201" s="125">
        <f>AVERAGE(G201,G204)</f>
        <v>5.9559916553499992</v>
      </c>
      <c r="N201" s="125">
        <f>AVERAGE(H201,H204)</f>
        <v>3.728205</v>
      </c>
      <c r="O201" s="125">
        <f>AVERAGE(D201,D204)</f>
        <v>8.02</v>
      </c>
      <c r="P201" s="125">
        <f>AVERAGE(F201,F204)</f>
        <v>1.2522950000000002</v>
      </c>
      <c r="Q201" s="125">
        <f>AVERAGE(SQRT(D201/0.00576), SQRT(D204/0.00576))</f>
        <v>37.314355295396851</v>
      </c>
      <c r="R201" s="125">
        <f>AVERAGE(SQRT(F201/0.00576),SQRT(F204/0.00576))</f>
        <v>14.744228913769831</v>
      </c>
      <c r="S201" s="153">
        <f>AVERAGE(D201*0.00576, D204*0.00576)</f>
        <v>4.6195199999999999E-2</v>
      </c>
      <c r="T201" s="160">
        <f>AVERAGE(F201*0.00576, F204*0.00576)</f>
        <v>7.2132192000000008E-3</v>
      </c>
    </row>
    <row r="202" spans="1:20" ht="14.25" customHeight="1" x14ac:dyDescent="0.25">
      <c r="A202" s="191"/>
      <c r="B202" s="129" t="s">
        <v>44</v>
      </c>
      <c r="C202" s="54"/>
      <c r="D202" s="60"/>
      <c r="E202" s="81"/>
      <c r="F202" s="60"/>
      <c r="G202" s="92"/>
      <c r="H202" s="99"/>
      <c r="I202" s="20"/>
      <c r="J202" s="20"/>
      <c r="K202" s="13"/>
      <c r="L202" s="135">
        <f>STDEV(E201,E204)</f>
        <v>6.3427478272432766E-3</v>
      </c>
      <c r="M202" s="125">
        <f>STDEV(G201,G204)</f>
        <v>3.2554562850284206E-2</v>
      </c>
      <c r="N202" s="125">
        <f>STDEV(H201,H204)</f>
        <v>7.9895995206267945E-2</v>
      </c>
      <c r="O202" s="124">
        <f>STDEV(D201,D204)</f>
        <v>0</v>
      </c>
      <c r="P202" s="124">
        <f>STDEV(F201,F204)</f>
        <v>3.4004765107261047E-2</v>
      </c>
      <c r="Q202" s="125">
        <f>STDEV(SQRT(D201/0.00576), SQRT(D204/0.00576))</f>
        <v>0</v>
      </c>
      <c r="R202" s="125">
        <f>STDEV(SQRT(F201/0.00576), SQRT(F204/0.00576))</f>
        <v>0.20020053567638443</v>
      </c>
      <c r="S202" s="161">
        <f>STDEV(D201*0.00576, D204*0.00576)</f>
        <v>0</v>
      </c>
      <c r="T202" s="160">
        <f>STDEV(F201*0.00576, F204*0.00576)</f>
        <v>1.9586744701782362E-4</v>
      </c>
    </row>
    <row r="203" spans="1:20" ht="14.25" customHeight="1" x14ac:dyDescent="0.25">
      <c r="A203" s="191"/>
      <c r="B203" s="129" t="s">
        <v>6</v>
      </c>
      <c r="C203" s="54"/>
      <c r="D203" s="60"/>
      <c r="E203" s="81"/>
      <c r="F203" s="60"/>
      <c r="G203" s="92"/>
      <c r="H203" s="99"/>
      <c r="I203" s="20"/>
      <c r="J203" s="20"/>
      <c r="K203" s="13"/>
      <c r="L203" s="135"/>
      <c r="M203" s="125"/>
      <c r="N203" s="125"/>
      <c r="O203" s="125"/>
      <c r="P203" s="125"/>
      <c r="Q203" s="125"/>
      <c r="R203" s="125"/>
      <c r="S203" s="18"/>
      <c r="T203" s="159"/>
    </row>
    <row r="204" spans="1:20" ht="14.25" customHeight="1" x14ac:dyDescent="0.25">
      <c r="A204" s="192"/>
      <c r="B204" s="149" t="s">
        <v>60</v>
      </c>
      <c r="C204" s="55">
        <v>0.69052000000000002</v>
      </c>
      <c r="D204" s="63">
        <v>8.02</v>
      </c>
      <c r="E204" s="76">
        <f>1-C204</f>
        <v>0.30947999999999998</v>
      </c>
      <c r="F204" s="63">
        <v>1.27634</v>
      </c>
      <c r="G204" s="93">
        <f>D204*C204+F204*E204</f>
        <v>5.9329721032</v>
      </c>
      <c r="H204" s="101">
        <v>3.67171</v>
      </c>
      <c r="I204" s="145">
        <v>17545</v>
      </c>
      <c r="J204" s="145">
        <v>3055</v>
      </c>
      <c r="K204" s="145">
        <v>93</v>
      </c>
      <c r="L204" s="136"/>
      <c r="M204" s="132"/>
      <c r="N204" s="132"/>
      <c r="O204" s="132"/>
      <c r="P204" s="132"/>
      <c r="Q204" s="132"/>
      <c r="R204" s="132"/>
      <c r="S204" s="163"/>
      <c r="T204" s="164"/>
    </row>
    <row r="205" spans="1:20" ht="14.25" customHeight="1" x14ac:dyDescent="0.25">
      <c r="C205" s="39"/>
      <c r="D205" s="59"/>
      <c r="E205" s="73"/>
      <c r="F205" s="59"/>
      <c r="G205" s="90"/>
      <c r="H205" s="97"/>
      <c r="R205" s="124"/>
    </row>
    <row r="206" spans="1:20" ht="14.25" customHeight="1" x14ac:dyDescent="0.25">
      <c r="A206" s="197" t="s">
        <v>34</v>
      </c>
      <c r="B206" s="142" t="s">
        <v>43</v>
      </c>
      <c r="C206" s="121"/>
      <c r="D206" s="61"/>
      <c r="E206" s="82"/>
      <c r="F206" s="61"/>
      <c r="G206" s="91"/>
      <c r="H206" s="98"/>
      <c r="I206" s="36"/>
      <c r="J206" s="36"/>
      <c r="K206" s="36"/>
      <c r="L206" s="155"/>
      <c r="M206" s="123"/>
      <c r="N206" s="123"/>
      <c r="O206" s="123"/>
      <c r="P206" s="123"/>
      <c r="Q206" s="123"/>
      <c r="R206" s="123"/>
      <c r="S206" s="156"/>
      <c r="T206" s="157"/>
    </row>
    <row r="207" spans="1:20" ht="14.25" customHeight="1" x14ac:dyDescent="0.25">
      <c r="A207" s="191"/>
      <c r="B207" s="129" t="s">
        <v>6</v>
      </c>
      <c r="C207" s="41"/>
      <c r="D207" s="41"/>
      <c r="E207" s="41"/>
      <c r="F207" s="41"/>
      <c r="G207" s="41"/>
      <c r="H207" s="99"/>
      <c r="I207" s="20"/>
      <c r="J207" s="20"/>
      <c r="K207" s="13"/>
      <c r="L207" s="158"/>
      <c r="M207" s="124"/>
      <c r="N207" s="124"/>
      <c r="O207" s="124"/>
      <c r="P207" s="124"/>
      <c r="Q207" s="124"/>
      <c r="R207" s="124"/>
      <c r="S207" s="18"/>
      <c r="T207" s="159"/>
    </row>
    <row r="208" spans="1:20" ht="14.25" customHeight="1" x14ac:dyDescent="0.25">
      <c r="A208" s="191"/>
      <c r="B208" s="149" t="s">
        <v>60</v>
      </c>
      <c r="C208" s="69">
        <v>0.36726999999999999</v>
      </c>
      <c r="D208" s="68">
        <v>8.02</v>
      </c>
      <c r="E208" s="75">
        <f>1-C208</f>
        <v>0.63273000000000001</v>
      </c>
      <c r="F208" s="68">
        <v>1.2534099999999999</v>
      </c>
      <c r="G208" s="92">
        <f>D208*C208+F208*E208</f>
        <v>3.7385755092999995</v>
      </c>
      <c r="H208" s="100">
        <v>2.2002199999999998</v>
      </c>
      <c r="I208" s="20">
        <v>19862</v>
      </c>
      <c r="J208" s="20">
        <v>4289</v>
      </c>
      <c r="K208" s="20">
        <v>84</v>
      </c>
      <c r="L208" s="135">
        <f>AVERAGE(E208,E211)</f>
        <v>0.65595500000000007</v>
      </c>
      <c r="M208" s="125">
        <f>AVERAGE(G208,G211)</f>
        <v>3.5633043300499998</v>
      </c>
      <c r="N208" s="125">
        <f>AVERAGE(H208,H211)</f>
        <v>2.0869499999999999</v>
      </c>
      <c r="O208" s="125">
        <f>AVERAGE(D208,D211)</f>
        <v>8.02</v>
      </c>
      <c r="P208" s="125">
        <f>AVERAGE(F208,F211)</f>
        <v>1.2267349999999999</v>
      </c>
      <c r="Q208" s="125">
        <f>AVERAGE(SQRT(D208/0.00576), SQRT(D211/0.00576))</f>
        <v>37.314355295396851</v>
      </c>
      <c r="R208" s="125">
        <f>AVERAGE(SQRT(F208/0.00576),SQRT(F211/0.00576))</f>
        <v>14.592794388189937</v>
      </c>
      <c r="S208" s="153">
        <f>AVERAGE(D208*0.00576, D211*0.00576)</f>
        <v>4.6195199999999999E-2</v>
      </c>
      <c r="T208" s="160">
        <f>AVERAGE(F208*0.00576, F211*0.00576)</f>
        <v>7.0659935999999998E-3</v>
      </c>
    </row>
    <row r="209" spans="1:20" ht="14.25" customHeight="1" x14ac:dyDescent="0.25">
      <c r="A209" s="191"/>
      <c r="B209" s="129" t="s">
        <v>44</v>
      </c>
      <c r="C209" s="71"/>
      <c r="D209" s="68"/>
      <c r="E209" s="80"/>
      <c r="F209" s="68"/>
      <c r="G209" s="146"/>
      <c r="H209" s="99"/>
      <c r="I209" s="20"/>
      <c r="J209" s="20"/>
      <c r="K209" s="13"/>
      <c r="L209" s="135">
        <f>STDEV(E208,E211)</f>
        <v>3.2845109986115124E-2</v>
      </c>
      <c r="M209" s="125">
        <f>STDEV(G208,G211)</f>
        <v>0.24787087878847536</v>
      </c>
      <c r="N209" s="125">
        <f>STDEV(H208,H211)</f>
        <v>0.16018797021000031</v>
      </c>
      <c r="O209" s="124">
        <f>STDEV(D208,D211)</f>
        <v>0</v>
      </c>
      <c r="P209" s="124">
        <f>STDEV(F208,F211)</f>
        <v>3.7724146776302314E-2</v>
      </c>
      <c r="Q209" s="125">
        <f>STDEV(SQRT(D208/0.00576), SQRT(D211/0.00576))</f>
        <v>0</v>
      </c>
      <c r="R209" s="125">
        <f>STDEV(SQRT(F208/0.00576), SQRT(F211/0.00576))</f>
        <v>0.2244029095226934</v>
      </c>
      <c r="S209" s="161">
        <f>STDEV(D208*0.00576, D211*0.00576)</f>
        <v>0</v>
      </c>
      <c r="T209" s="160">
        <f>STDEV(F208*0.00576, F211*0.00576)</f>
        <v>2.1729108543150152E-4</v>
      </c>
    </row>
    <row r="210" spans="1:20" ht="14.25" customHeight="1" x14ac:dyDescent="0.25">
      <c r="A210" s="191"/>
      <c r="B210" s="129" t="s">
        <v>6</v>
      </c>
      <c r="C210" s="69"/>
      <c r="D210" s="69"/>
      <c r="E210" s="69"/>
      <c r="F210" s="69"/>
      <c r="G210" s="69"/>
      <c r="H210" s="99"/>
      <c r="I210" s="20"/>
      <c r="J210" s="20"/>
      <c r="K210" s="13"/>
      <c r="L210" s="135"/>
      <c r="M210" s="125"/>
      <c r="N210" s="125"/>
      <c r="O210" s="125"/>
      <c r="P210" s="125"/>
      <c r="Q210" s="125"/>
      <c r="R210" s="125"/>
      <c r="S210" s="18"/>
      <c r="T210" s="159"/>
    </row>
    <row r="211" spans="1:20" ht="14.25" customHeight="1" x14ac:dyDescent="0.25">
      <c r="A211" s="192"/>
      <c r="B211" s="149" t="s">
        <v>60</v>
      </c>
      <c r="C211" s="70">
        <v>0.32081999999999999</v>
      </c>
      <c r="D211" s="147">
        <v>8.02</v>
      </c>
      <c r="E211" s="76">
        <f>1-C211</f>
        <v>0.67918000000000001</v>
      </c>
      <c r="F211" s="147">
        <v>1.2000599999999999</v>
      </c>
      <c r="G211" s="93">
        <f>D211*C211+F211*E211</f>
        <v>3.3880331508000001</v>
      </c>
      <c r="H211" s="101">
        <v>1.9736800000000001</v>
      </c>
      <c r="I211" s="21">
        <v>26031</v>
      </c>
      <c r="J211" s="21">
        <v>6246</v>
      </c>
      <c r="K211" s="21">
        <v>84</v>
      </c>
      <c r="L211" s="136"/>
      <c r="M211" s="132"/>
      <c r="N211" s="132"/>
      <c r="O211" s="132"/>
      <c r="P211" s="132"/>
      <c r="Q211" s="132"/>
      <c r="R211" s="132"/>
      <c r="S211" s="163"/>
      <c r="T211" s="164"/>
    </row>
    <row r="212" spans="1:20" ht="14.25" customHeight="1" x14ac:dyDescent="0.25">
      <c r="A212" s="193" t="s">
        <v>35</v>
      </c>
      <c r="B212" s="142" t="s">
        <v>43</v>
      </c>
      <c r="C212" s="57"/>
      <c r="D212" s="61"/>
      <c r="E212" s="82"/>
      <c r="F212" s="61"/>
      <c r="G212" s="91"/>
      <c r="H212" s="98"/>
      <c r="I212" s="36"/>
      <c r="J212" s="36"/>
      <c r="K212" s="37"/>
      <c r="L212" s="155"/>
      <c r="M212" s="123"/>
      <c r="N212" s="123"/>
      <c r="O212" s="123"/>
      <c r="P212" s="123"/>
      <c r="Q212" s="123"/>
      <c r="R212" s="123"/>
      <c r="S212" s="156"/>
      <c r="T212" s="157"/>
    </row>
    <row r="213" spans="1:20" ht="14.25" customHeight="1" x14ac:dyDescent="0.25">
      <c r="A213" s="194"/>
      <c r="B213" s="129" t="s">
        <v>6</v>
      </c>
      <c r="C213" s="54"/>
      <c r="D213" s="60"/>
      <c r="E213" s="81"/>
      <c r="F213" s="60"/>
      <c r="G213" s="92"/>
      <c r="H213" s="99"/>
      <c r="I213" s="20"/>
      <c r="J213" s="20"/>
      <c r="K213" s="38"/>
      <c r="L213" s="158"/>
      <c r="M213" s="124"/>
      <c r="N213" s="124"/>
      <c r="O213" s="124"/>
      <c r="P213" s="124"/>
      <c r="Q213" s="124"/>
      <c r="R213" s="124"/>
      <c r="S213" s="18"/>
      <c r="T213" s="159"/>
    </row>
    <row r="214" spans="1:20" ht="14.25" customHeight="1" x14ac:dyDescent="0.25">
      <c r="A214" s="194"/>
      <c r="B214" s="149" t="s">
        <v>60</v>
      </c>
      <c r="C214" s="52">
        <v>0.67256000000000005</v>
      </c>
      <c r="D214" s="60">
        <v>8.02</v>
      </c>
      <c r="E214" s="75">
        <f>1-C214</f>
        <v>0.32743999999999995</v>
      </c>
      <c r="F214" s="60">
        <v>1.23584</v>
      </c>
      <c r="G214" s="92">
        <f>D214*C214+F214*E214</f>
        <v>5.7985946496</v>
      </c>
      <c r="H214" s="100">
        <v>3.7814199999999998</v>
      </c>
      <c r="I214" s="20">
        <v>26391</v>
      </c>
      <c r="J214" s="20">
        <v>4992</v>
      </c>
      <c r="K214" s="19">
        <v>95</v>
      </c>
      <c r="L214" s="135">
        <f>AVERAGE(E214,E217,E220)</f>
        <v>0.34737333333333331</v>
      </c>
      <c r="M214" s="125">
        <f>AVERAGE(G214,G217,G220)</f>
        <v>5.6765266632333331</v>
      </c>
      <c r="N214" s="125">
        <f>AVERAGE(H214,H217,H220)</f>
        <v>3.4427133333333333</v>
      </c>
      <c r="O214" s="125">
        <f>AVERAGE(D214,D217,D220)</f>
        <v>8.02</v>
      </c>
      <c r="P214" s="125">
        <f>AVERAGE(F214,F217,F220)</f>
        <v>1.2596700000000001</v>
      </c>
      <c r="Q214" s="125">
        <f>AVERAGE(SQRT(D214/0.00576), SQRT(D217/0.00576),SQRT(D220/0.00576))</f>
        <v>37.314355295396851</v>
      </c>
      <c r="R214" s="125">
        <f>AVERAGE(SQRT(F214/0.00576), SQRT(F217/0.00576),SQRT(F220/0.00576))</f>
        <v>14.780796022398023</v>
      </c>
      <c r="S214" s="153">
        <f>AVERAGE(D214*0.00576, D217*0.00576, D220*0.00576)</f>
        <v>4.6195199999999999E-2</v>
      </c>
      <c r="T214" s="160">
        <f>AVERAGE(F214*0.00576, F217*0.00576, F220*0.00576)</f>
        <v>7.2556992000000001E-3</v>
      </c>
    </row>
    <row r="215" spans="1:20" ht="14.25" customHeight="1" x14ac:dyDescent="0.25">
      <c r="A215" s="194"/>
      <c r="B215" s="129" t="s">
        <v>44</v>
      </c>
      <c r="C215" s="54"/>
      <c r="D215" s="60"/>
      <c r="E215" s="81"/>
      <c r="F215" s="60"/>
      <c r="G215" s="92"/>
      <c r="H215" s="99"/>
      <c r="I215" s="20"/>
      <c r="J215" s="20"/>
      <c r="K215" s="38"/>
      <c r="L215" s="135">
        <f>STDEV(E214,E217,E220)</f>
        <v>7.432259032981367E-2</v>
      </c>
      <c r="M215" s="125">
        <f>STDEV(G214,G217,G220)</f>
        <v>0.46554424308106601</v>
      </c>
      <c r="N215" s="125">
        <f>STDEV(H214,H217,H220)</f>
        <v>0.3552094641663327</v>
      </c>
      <c r="O215" s="124">
        <f>STDEV(D214,D217,D220)</f>
        <v>0</v>
      </c>
      <c r="P215" s="124">
        <f>STDEV(F214,F217,F220)</f>
        <v>9.8618511953892346E-2</v>
      </c>
      <c r="Q215" s="125">
        <f>STDEV(SQRT(D214/0.00576), SQRT(D217/0.00576),SQRT(D220/0.00576))</f>
        <v>0</v>
      </c>
      <c r="R215" s="125">
        <f>STDEV(SQRT(F214/0.00576), SQRT(F217/0.00576),SQRT(F220/0.00576))</f>
        <v>0.5754701698559721</v>
      </c>
      <c r="S215" s="161">
        <f>STDEV(D214*0.00576, D217*0.00576, D220*0.00576)</f>
        <v>0</v>
      </c>
      <c r="T215" s="160">
        <f>STDEV(F212*0.00576, F215*0.00576, F218*0.00576)</f>
        <v>0</v>
      </c>
    </row>
    <row r="216" spans="1:20" ht="14.25" customHeight="1" x14ac:dyDescent="0.25">
      <c r="A216" s="194"/>
      <c r="B216" s="129" t="s">
        <v>6</v>
      </c>
      <c r="C216" s="54"/>
      <c r="D216" s="60"/>
      <c r="E216" s="81"/>
      <c r="F216" s="60"/>
      <c r="G216" s="92"/>
      <c r="H216" s="99"/>
      <c r="I216" s="20"/>
      <c r="J216" s="20"/>
      <c r="K216" s="38"/>
      <c r="L216" s="135"/>
      <c r="M216" s="125"/>
      <c r="N216" s="125"/>
      <c r="O216" s="125"/>
      <c r="P216" s="125"/>
      <c r="Q216" s="125"/>
      <c r="R216" s="125"/>
      <c r="S216" s="18"/>
      <c r="T216" s="159"/>
    </row>
    <row r="217" spans="1:20" ht="14.25" customHeight="1" x14ac:dyDescent="0.25">
      <c r="A217" s="194"/>
      <c r="B217" s="149" t="s">
        <v>60</v>
      </c>
      <c r="C217" s="52">
        <v>0.71494999999999997</v>
      </c>
      <c r="D217" s="60">
        <v>8.02</v>
      </c>
      <c r="E217" s="75">
        <f>1-C217</f>
        <v>0.28505000000000003</v>
      </c>
      <c r="F217" s="60">
        <v>1.1751499999999999</v>
      </c>
      <c r="G217" s="92">
        <f>D217*C217+F217*E217</f>
        <v>6.0688755074999996</v>
      </c>
      <c r="H217" s="100">
        <v>3.0730300000000002</v>
      </c>
      <c r="I217" s="20">
        <v>14824</v>
      </c>
      <c r="J217" s="20">
        <v>3211</v>
      </c>
      <c r="K217" s="19">
        <v>70</v>
      </c>
      <c r="L217" s="135"/>
      <c r="M217" s="125"/>
      <c r="N217" s="125"/>
      <c r="O217" s="125"/>
      <c r="P217" s="125"/>
      <c r="Q217" s="125"/>
      <c r="R217" s="125"/>
      <c r="S217" s="18"/>
      <c r="T217" s="159"/>
    </row>
    <row r="218" spans="1:20" ht="14.25" customHeight="1" x14ac:dyDescent="0.25">
      <c r="A218" s="194"/>
      <c r="B218" s="148" t="s">
        <v>45</v>
      </c>
      <c r="C218" s="52"/>
      <c r="D218" s="60"/>
      <c r="E218" s="75"/>
      <c r="F218" s="60"/>
      <c r="G218" s="92"/>
      <c r="H218" s="100"/>
      <c r="I218" s="20"/>
      <c r="J218" s="20"/>
      <c r="K218" s="19"/>
      <c r="L218" s="135"/>
      <c r="M218" s="125"/>
      <c r="N218" s="125"/>
      <c r="O218" s="125"/>
      <c r="P218" s="125"/>
      <c r="Q218" s="125"/>
      <c r="R218" s="125"/>
      <c r="S218" s="18"/>
      <c r="T218" s="159"/>
    </row>
    <row r="219" spans="1:20" ht="14.25" customHeight="1" x14ac:dyDescent="0.25">
      <c r="A219" s="194"/>
      <c r="B219" s="148" t="s">
        <v>6</v>
      </c>
      <c r="C219" s="52"/>
      <c r="D219" s="60"/>
      <c r="E219" s="75"/>
      <c r="F219" s="60"/>
      <c r="G219" s="92"/>
      <c r="H219" s="100"/>
      <c r="I219" s="20"/>
      <c r="J219" s="20"/>
      <c r="K219" s="19"/>
      <c r="L219" s="135"/>
      <c r="M219" s="125"/>
      <c r="N219" s="125"/>
      <c r="O219" s="125"/>
      <c r="P219" s="125"/>
      <c r="Q219" s="125"/>
      <c r="R219" s="125"/>
      <c r="S219" s="18"/>
      <c r="T219" s="159"/>
    </row>
    <row r="220" spans="1:20" ht="14.25" customHeight="1" x14ac:dyDescent="0.25">
      <c r="A220" s="195"/>
      <c r="B220" s="152" t="s">
        <v>60</v>
      </c>
      <c r="C220" s="55">
        <v>0.57037000000000004</v>
      </c>
      <c r="D220" s="63">
        <v>8.02</v>
      </c>
      <c r="E220" s="76">
        <f>1-C220</f>
        <v>0.42962999999999996</v>
      </c>
      <c r="F220" s="63">
        <v>1.36802</v>
      </c>
      <c r="G220" s="93">
        <f>D220*C220+F220*E220</f>
        <v>5.1621098325999997</v>
      </c>
      <c r="H220" s="101">
        <v>3.4736899999999999</v>
      </c>
      <c r="I220" s="21">
        <v>31265</v>
      </c>
      <c r="J220" s="21">
        <v>5119</v>
      </c>
      <c r="K220" s="22">
        <v>179</v>
      </c>
      <c r="L220" s="136"/>
      <c r="M220" s="132"/>
      <c r="N220" s="132"/>
      <c r="O220" s="132"/>
      <c r="P220" s="132"/>
      <c r="Q220" s="132"/>
      <c r="R220" s="132"/>
      <c r="S220" s="163"/>
      <c r="T220" s="164"/>
    </row>
    <row r="221" spans="1:20" ht="14.25" customHeight="1" x14ac:dyDescent="0.25">
      <c r="C221" s="39"/>
      <c r="D221" s="59"/>
      <c r="E221" s="73"/>
      <c r="F221" s="59"/>
      <c r="G221" s="90"/>
      <c r="H221" s="97"/>
      <c r="R221" s="124"/>
    </row>
    <row r="222" spans="1:20" ht="14.25" customHeight="1" x14ac:dyDescent="0.25">
      <c r="A222" s="190" t="s">
        <v>36</v>
      </c>
      <c r="B222" s="142" t="s">
        <v>43</v>
      </c>
      <c r="C222" s="121"/>
      <c r="D222" s="61"/>
      <c r="E222" s="82"/>
      <c r="F222" s="61"/>
      <c r="G222" s="91"/>
      <c r="H222" s="98"/>
      <c r="I222" s="36"/>
      <c r="J222" s="36"/>
      <c r="K222" s="36"/>
      <c r="L222" s="155"/>
      <c r="M222" s="123"/>
      <c r="N222" s="123"/>
      <c r="O222" s="123"/>
      <c r="P222" s="123"/>
      <c r="Q222" s="123"/>
      <c r="R222" s="123"/>
      <c r="S222" s="156"/>
      <c r="T222" s="157"/>
    </row>
    <row r="223" spans="1:20" ht="14.25" customHeight="1" x14ac:dyDescent="0.25">
      <c r="A223" s="191"/>
      <c r="B223" s="129" t="s">
        <v>6</v>
      </c>
      <c r="C223" s="54"/>
      <c r="D223" s="60"/>
      <c r="E223" s="81"/>
      <c r="F223" s="60"/>
      <c r="G223" s="92"/>
      <c r="H223" s="99"/>
      <c r="I223" s="20"/>
      <c r="J223" s="20"/>
      <c r="K223" s="13"/>
      <c r="L223" s="158"/>
      <c r="M223" s="124"/>
      <c r="N223" s="124"/>
      <c r="O223" s="124"/>
      <c r="P223" s="124"/>
      <c r="Q223" s="124"/>
      <c r="R223" s="124"/>
      <c r="S223" s="18"/>
      <c r="T223" s="159"/>
    </row>
    <row r="224" spans="1:20" ht="14.25" customHeight="1" x14ac:dyDescent="0.25">
      <c r="A224" s="191"/>
      <c r="B224" s="149" t="s">
        <v>60</v>
      </c>
      <c r="C224" s="52">
        <v>0.77866000000000002</v>
      </c>
      <c r="D224" s="60">
        <v>8.3081600000000009</v>
      </c>
      <c r="E224" s="75">
        <f>1-C224</f>
        <v>0.22133999999999998</v>
      </c>
      <c r="F224" s="60">
        <v>0.97613000000000005</v>
      </c>
      <c r="G224" s="92">
        <f>D224*C224+F224*E224</f>
        <v>6.6852884798000014</v>
      </c>
      <c r="H224" s="100">
        <v>4.3442299999999996</v>
      </c>
      <c r="I224" s="20">
        <v>21915</v>
      </c>
      <c r="J224" s="20">
        <v>4870</v>
      </c>
      <c r="K224" s="20">
        <v>83</v>
      </c>
      <c r="L224" s="158"/>
      <c r="M224" s="124"/>
      <c r="N224" s="124"/>
      <c r="O224" s="124"/>
      <c r="P224" s="124"/>
      <c r="Q224" s="124"/>
      <c r="R224" s="124"/>
      <c r="S224" s="18"/>
      <c r="T224" s="159"/>
    </row>
    <row r="225" spans="1:20" ht="14.25" customHeight="1" x14ac:dyDescent="0.25">
      <c r="A225" s="191"/>
      <c r="B225" s="129" t="s">
        <v>44</v>
      </c>
      <c r="C225" s="54"/>
      <c r="D225" s="60"/>
      <c r="E225" s="81"/>
      <c r="F225" s="60"/>
      <c r="G225" s="92"/>
      <c r="H225" s="99"/>
      <c r="I225" s="20"/>
      <c r="J225" s="20"/>
      <c r="K225" s="13"/>
      <c r="L225" s="158"/>
      <c r="M225" s="124"/>
      <c r="N225" s="124"/>
      <c r="O225" s="124"/>
      <c r="P225" s="124"/>
      <c r="Q225" s="124"/>
      <c r="R225" s="124"/>
      <c r="S225" s="18"/>
      <c r="T225" s="159"/>
    </row>
    <row r="226" spans="1:20" ht="14.25" customHeight="1" x14ac:dyDescent="0.25">
      <c r="A226" s="191"/>
      <c r="B226" s="129" t="s">
        <v>6</v>
      </c>
      <c r="C226" s="54"/>
      <c r="D226" s="60"/>
      <c r="E226" s="81"/>
      <c r="F226" s="60"/>
      <c r="G226" s="92"/>
      <c r="H226" s="99"/>
      <c r="I226" s="20"/>
      <c r="J226" s="20"/>
      <c r="K226" s="13"/>
      <c r="L226" s="158">
        <f>AVERAGE(E224,E227,E230)</f>
        <v>0.27240999999999999</v>
      </c>
      <c r="M226" s="124">
        <f>AVERAGE(G224,G227,G230)</f>
        <v>6.2415246545666667</v>
      </c>
      <c r="N226" s="124">
        <f>AVERAGE(H224,H227,H230)</f>
        <v>4.0389233333333339</v>
      </c>
      <c r="O226" s="125">
        <f>AVERAGE(D224,D227,D230)</f>
        <v>8.186376666666666</v>
      </c>
      <c r="P226" s="125">
        <f>AVERAGE(F224,F227,F230)</f>
        <v>1.0303133333333332</v>
      </c>
      <c r="Q226" s="125">
        <f>AVERAGE(SQRT(D224/0.00576), SQRT(D227/0.00576),SQRT(D230/0.00576))</f>
        <v>37.698869506310899</v>
      </c>
      <c r="R226" s="125">
        <f>AVERAGE(SQRT(F224/0.00576), SQRT(F227/0.00576),SQRT(F230/0.00576))</f>
        <v>13.371720485034077</v>
      </c>
      <c r="S226" s="153">
        <f>AVERAGE(D224*0.00576, D227*0.00576, D230*0.00576)</f>
        <v>4.7153529600000001E-2</v>
      </c>
      <c r="T226" s="160">
        <f>AVERAGE(F224*0.00576, F227*0.00576, F230*0.00576)</f>
        <v>5.9346047999999998E-3</v>
      </c>
    </row>
    <row r="227" spans="1:20" ht="14.25" customHeight="1" x14ac:dyDescent="0.25">
      <c r="A227" s="191"/>
      <c r="B227" s="149" t="s">
        <v>60</v>
      </c>
      <c r="C227" s="52">
        <v>0.69298999999999999</v>
      </c>
      <c r="D227" s="60">
        <v>8.1017399999999995</v>
      </c>
      <c r="E227" s="75">
        <f>1-C227</f>
        <v>0.30701000000000001</v>
      </c>
      <c r="F227" s="60">
        <v>1.03993</v>
      </c>
      <c r="G227" s="92">
        <f>D227*C227+F227*E227</f>
        <v>5.9336937118999993</v>
      </c>
      <c r="H227" s="100">
        <v>3.9773200000000002</v>
      </c>
      <c r="I227" s="20">
        <v>13720</v>
      </c>
      <c r="J227" s="20">
        <v>2934</v>
      </c>
      <c r="K227" s="20">
        <v>66</v>
      </c>
      <c r="L227" s="158">
        <f>STDEV(E224,E227,E230)</f>
        <v>4.5147346544398462E-2</v>
      </c>
      <c r="M227" s="124">
        <f>STDEV(G224,G227,G230)</f>
        <v>0.39380450125135319</v>
      </c>
      <c r="N227" s="124">
        <f>STDEV(H224,H227,H230)</f>
        <v>0.27964123986517653</v>
      </c>
      <c r="O227" s="124">
        <f>STDEV(D224,D227,D230)</f>
        <v>0.10810740138091152</v>
      </c>
      <c r="P227" s="124">
        <f>STDEV(F224,F227,F230)</f>
        <v>5.0072455834853292E-2</v>
      </c>
      <c r="Q227" s="125">
        <f>STDEV(SQRT(D224/0.00576), SQRT(D227/0.00576),SQRT(D230/0.00576))</f>
        <v>0.24855689554780924</v>
      </c>
      <c r="R227" s="125">
        <f>STDEV(SQRT(F224/0.00576), SQRT(F227/0.00576),SQRT(F230/0.00576))</f>
        <v>0.32619134579089104</v>
      </c>
      <c r="S227" s="161">
        <f>STDEV(D224*0.00576, D227*0.00576, D230*0.00576)</f>
        <v>6.2269863195405092E-4</v>
      </c>
      <c r="T227" s="160">
        <f>STDEV(F224*0.00576, F227*0.00576, F230*0.00576)</f>
        <v>2.8841734560875512E-4</v>
      </c>
    </row>
    <row r="228" spans="1:20" ht="14.25" customHeight="1" x14ac:dyDescent="0.25">
      <c r="A228" s="191"/>
      <c r="B228" s="129" t="s">
        <v>45</v>
      </c>
      <c r="C228" s="54"/>
      <c r="D228" s="60"/>
      <c r="E228" s="81"/>
      <c r="F228" s="60"/>
      <c r="G228" s="92"/>
      <c r="H228" s="99"/>
      <c r="I228" s="20"/>
      <c r="J228" s="20"/>
      <c r="K228" s="13"/>
      <c r="L228" s="158"/>
      <c r="M228" s="124"/>
      <c r="N228" s="124"/>
      <c r="O228" s="124"/>
      <c r="P228" s="124"/>
      <c r="Q228" s="124"/>
      <c r="R228" s="124"/>
      <c r="S228" s="18"/>
      <c r="T228" s="159"/>
    </row>
    <row r="229" spans="1:20" ht="14.25" customHeight="1" x14ac:dyDescent="0.25">
      <c r="A229" s="191"/>
      <c r="B229" s="129" t="s">
        <v>6</v>
      </c>
      <c r="C229" s="54"/>
      <c r="D229" s="60"/>
      <c r="E229" s="81"/>
      <c r="F229" s="60"/>
      <c r="G229" s="92"/>
      <c r="H229" s="99"/>
      <c r="I229" s="20"/>
      <c r="J229" s="20"/>
      <c r="K229" s="13"/>
      <c r="L229" s="135"/>
      <c r="M229" s="125"/>
      <c r="N229" s="125"/>
      <c r="O229" s="125"/>
      <c r="P229" s="125"/>
      <c r="Q229" s="125"/>
      <c r="R229" s="125"/>
      <c r="S229" s="18"/>
      <c r="T229" s="159"/>
    </row>
    <row r="230" spans="1:20" ht="14.25" customHeight="1" x14ac:dyDescent="0.25">
      <c r="A230" s="192"/>
      <c r="B230" s="149" t="s">
        <v>60</v>
      </c>
      <c r="C230" s="55">
        <v>0.71111999999999997</v>
      </c>
      <c r="D230" s="63">
        <v>8.1492299999999993</v>
      </c>
      <c r="E230" s="76">
        <f>1-C230</f>
        <v>0.28888000000000003</v>
      </c>
      <c r="F230" s="63">
        <v>1.0748800000000001</v>
      </c>
      <c r="G230" s="93">
        <f>D230*C230+F230*E230</f>
        <v>6.1055917719999995</v>
      </c>
      <c r="H230" s="101">
        <v>3.79522</v>
      </c>
      <c r="I230" s="21">
        <v>42252</v>
      </c>
      <c r="J230" s="21">
        <v>8433</v>
      </c>
      <c r="K230" s="21">
        <v>149</v>
      </c>
      <c r="L230" s="136"/>
      <c r="M230" s="132"/>
      <c r="N230" s="132"/>
      <c r="O230" s="132"/>
      <c r="P230" s="132"/>
      <c r="Q230" s="132"/>
      <c r="R230" s="132"/>
      <c r="S230" s="163"/>
      <c r="T230" s="164"/>
    </row>
    <row r="231" spans="1:20" ht="14.25" customHeight="1" x14ac:dyDescent="0.25">
      <c r="A231" s="190" t="s">
        <v>37</v>
      </c>
      <c r="B231" s="142" t="s">
        <v>43</v>
      </c>
      <c r="C231" s="121"/>
      <c r="D231" s="61"/>
      <c r="E231" s="82"/>
      <c r="F231" s="61"/>
      <c r="G231" s="91"/>
      <c r="H231" s="98"/>
      <c r="I231" s="36"/>
      <c r="J231" s="36"/>
      <c r="K231" s="36"/>
      <c r="L231" s="155"/>
      <c r="M231" s="123"/>
      <c r="N231" s="123"/>
      <c r="O231" s="123"/>
      <c r="P231" s="123"/>
      <c r="Q231" s="123"/>
      <c r="R231" s="123"/>
      <c r="S231" s="156"/>
      <c r="T231" s="157"/>
    </row>
    <row r="232" spans="1:20" ht="14.25" customHeight="1" x14ac:dyDescent="0.25">
      <c r="A232" s="191"/>
      <c r="B232" s="129" t="s">
        <v>6</v>
      </c>
      <c r="C232" s="54"/>
      <c r="D232" s="62"/>
      <c r="E232" s="75"/>
      <c r="F232" s="62"/>
      <c r="G232" s="115"/>
      <c r="H232" s="99"/>
      <c r="I232" s="20"/>
      <c r="J232" s="20"/>
      <c r="K232" s="13"/>
      <c r="L232" s="158"/>
      <c r="M232" s="124"/>
      <c r="N232" s="124"/>
      <c r="O232" s="124"/>
      <c r="P232" s="124"/>
      <c r="Q232" s="124"/>
      <c r="R232" s="124"/>
      <c r="S232" s="18"/>
      <c r="T232" s="159"/>
    </row>
    <row r="233" spans="1:20" ht="14.25" customHeight="1" x14ac:dyDescent="0.25">
      <c r="A233" s="191"/>
      <c r="B233" s="149" t="s">
        <v>60</v>
      </c>
      <c r="C233" s="56">
        <v>0.90161000000000002</v>
      </c>
      <c r="D233" s="60">
        <v>8.9327799999999993</v>
      </c>
      <c r="E233" s="75">
        <f>1-C233</f>
        <v>9.8389999999999977E-2</v>
      </c>
      <c r="F233" s="60">
        <v>0.86160000000000003</v>
      </c>
      <c r="G233" s="92">
        <f>D233*C233+F233*E233</f>
        <v>8.1386565997999991</v>
      </c>
      <c r="H233" s="100">
        <v>5.0442900000000002</v>
      </c>
      <c r="I233" s="20">
        <v>26435</v>
      </c>
      <c r="J233" s="20">
        <v>4988</v>
      </c>
      <c r="K233" s="20">
        <v>73</v>
      </c>
      <c r="L233" s="135">
        <f>AVERAGE(E233,E236)</f>
        <v>0.13152999999999998</v>
      </c>
      <c r="M233" s="125">
        <f>AVERAGE(G233,G236)</f>
        <v>7.7398452329499996</v>
      </c>
      <c r="N233" s="125">
        <f>AVERAGE(H233,H236)</f>
        <v>4.8604050000000001</v>
      </c>
      <c r="O233" s="125">
        <f>AVERAGE(D233,D236)</f>
        <v>8.7661249999999988</v>
      </c>
      <c r="P233" s="125">
        <f>AVERAGE(F233,F236)</f>
        <v>0.90945000000000009</v>
      </c>
      <c r="Q233" s="125">
        <f>AVERAGE(SQRT(D233/0.00576), SQRT(D236/0.00576))</f>
        <v>39.00973179955345</v>
      </c>
      <c r="R233" s="125">
        <f>AVERAGE(SQRT(F233/0.00576),SQRT(F236/0.00576))</f>
        <v>12.561101817142749</v>
      </c>
      <c r="S233" s="153">
        <f>AVERAGE(D233*0.00576, D236*0.00576)</f>
        <v>5.0492880000000004E-2</v>
      </c>
      <c r="T233" s="160">
        <f>AVERAGE(F233*0.00576, F236*0.00576)</f>
        <v>5.2384320000000003E-3</v>
      </c>
    </row>
    <row r="234" spans="1:20" ht="14.25" customHeight="1" x14ac:dyDescent="0.25">
      <c r="A234" s="191"/>
      <c r="B234" s="129" t="s">
        <v>44</v>
      </c>
      <c r="C234" s="41"/>
      <c r="D234" s="41"/>
      <c r="E234" s="41"/>
      <c r="F234" s="41"/>
      <c r="G234" s="41"/>
      <c r="H234" s="99"/>
      <c r="I234" s="20"/>
      <c r="J234" s="20"/>
      <c r="K234" s="13"/>
      <c r="L234" s="135">
        <f>STDEV(E233,E236)</f>
        <v>4.686703745704441E-2</v>
      </c>
      <c r="M234" s="125">
        <f>STDEV(G233,G236)</f>
        <v>0.56400444382782111</v>
      </c>
      <c r="N234" s="125">
        <f>STDEV(H233,H236)</f>
        <v>0.26005266091697671</v>
      </c>
      <c r="O234" s="124">
        <f>STDEV(D233,D236)</f>
        <v>0.23568576123728752</v>
      </c>
      <c r="P234" s="124">
        <f>STDEV(F233,F236)</f>
        <v>6.7670118959552605E-2</v>
      </c>
      <c r="Q234" s="125">
        <f>STDEV(SQRT(D233/0.00576), SQRT(D236/0.00576))</f>
        <v>0.52445460393990539</v>
      </c>
      <c r="R234" s="125">
        <f>STDEV(SQRT(F233/0.00576), SQRT(F236/0.00576))</f>
        <v>0.46764546265979251</v>
      </c>
      <c r="S234" s="161">
        <f>STDEV(D233*0.00576, D236*0.00576)</f>
        <v>1.3575499847267754E-3</v>
      </c>
      <c r="T234" s="160">
        <f>STDEV(F233*0.00576, F236*0.00576)</f>
        <v>3.8977988520702328E-4</v>
      </c>
    </row>
    <row r="235" spans="1:20" ht="14.25" customHeight="1" x14ac:dyDescent="0.25">
      <c r="A235" s="191"/>
      <c r="B235" s="129" t="s">
        <v>6</v>
      </c>
      <c r="C235" s="54"/>
      <c r="D235" s="60"/>
      <c r="E235" s="81"/>
      <c r="F235" s="60"/>
      <c r="G235" s="92"/>
      <c r="H235" s="99"/>
      <c r="I235" s="20"/>
      <c r="J235" s="20"/>
      <c r="K235" s="13"/>
      <c r="L235" s="135"/>
      <c r="M235" s="125"/>
      <c r="N235" s="125"/>
      <c r="O235" s="125"/>
      <c r="P235" s="125"/>
      <c r="Q235" s="125"/>
      <c r="R235" s="125"/>
      <c r="S235" s="18"/>
      <c r="T235" s="159"/>
    </row>
    <row r="236" spans="1:20" ht="14.25" customHeight="1" x14ac:dyDescent="0.25">
      <c r="A236" s="192"/>
      <c r="B236" s="152" t="s">
        <v>60</v>
      </c>
      <c r="C236" s="55">
        <v>0.83533000000000002</v>
      </c>
      <c r="D236" s="63">
        <v>8.5994700000000002</v>
      </c>
      <c r="E236" s="76">
        <f>1-C236</f>
        <v>0.16466999999999998</v>
      </c>
      <c r="F236" s="63">
        <v>0.95730000000000004</v>
      </c>
      <c r="G236" s="93">
        <f>D236*C236+F236*E236</f>
        <v>7.3410338661000001</v>
      </c>
      <c r="H236" s="101">
        <v>4.67652</v>
      </c>
      <c r="I236" s="21">
        <v>33728</v>
      </c>
      <c r="J236" s="21">
        <v>6486</v>
      </c>
      <c r="K236" s="21">
        <v>121</v>
      </c>
      <c r="L236" s="136"/>
      <c r="M236" s="132"/>
      <c r="N236" s="132"/>
      <c r="O236" s="132"/>
      <c r="P236" s="132"/>
      <c r="Q236" s="132"/>
      <c r="R236" s="132"/>
      <c r="S236" s="163"/>
      <c r="T236" s="164"/>
    </row>
    <row r="237" spans="1:20" ht="14.25" customHeight="1" x14ac:dyDescent="0.25">
      <c r="C237" s="39"/>
      <c r="D237" s="59"/>
      <c r="E237" s="73"/>
      <c r="F237" s="59"/>
      <c r="G237" s="90"/>
      <c r="H237" s="97"/>
      <c r="R237" s="124"/>
    </row>
    <row r="238" spans="1:20" ht="14.25" customHeight="1" x14ac:dyDescent="0.25">
      <c r="A238" s="190" t="s">
        <v>38</v>
      </c>
      <c r="B238" s="142" t="s">
        <v>43</v>
      </c>
      <c r="C238" s="121"/>
      <c r="D238" s="61"/>
      <c r="E238" s="82"/>
      <c r="F238" s="61"/>
      <c r="G238" s="91"/>
      <c r="H238" s="98"/>
      <c r="I238" s="36"/>
      <c r="J238" s="36"/>
      <c r="K238" s="36"/>
      <c r="L238" s="155"/>
      <c r="M238" s="123"/>
      <c r="N238" s="123"/>
      <c r="O238" s="123"/>
      <c r="P238" s="123"/>
      <c r="Q238" s="123"/>
      <c r="R238" s="123"/>
      <c r="S238" s="156"/>
      <c r="T238" s="157"/>
    </row>
    <row r="239" spans="1:20" ht="14.25" customHeight="1" x14ac:dyDescent="0.25">
      <c r="A239" s="191"/>
      <c r="B239" s="129" t="s">
        <v>6</v>
      </c>
      <c r="C239" s="54"/>
      <c r="D239" s="60"/>
      <c r="E239" s="81"/>
      <c r="F239" s="60"/>
      <c r="G239" s="92"/>
      <c r="H239" s="99"/>
      <c r="I239" s="20"/>
      <c r="J239" s="20"/>
      <c r="K239" s="13"/>
      <c r="L239" s="158"/>
      <c r="M239" s="124"/>
      <c r="N239" s="124"/>
      <c r="O239" s="124"/>
      <c r="P239" s="124"/>
      <c r="Q239" s="124"/>
      <c r="R239" s="124"/>
      <c r="S239" s="18"/>
      <c r="T239" s="159"/>
    </row>
    <row r="240" spans="1:20" ht="14.25" customHeight="1" x14ac:dyDescent="0.25">
      <c r="A240" s="191"/>
      <c r="B240" s="149" t="s">
        <v>60</v>
      </c>
      <c r="C240" s="52">
        <v>0.70291000000000003</v>
      </c>
      <c r="D240" s="60">
        <v>8.02</v>
      </c>
      <c r="E240" s="75">
        <f>1-C240</f>
        <v>0.29708999999999997</v>
      </c>
      <c r="F240" s="60">
        <v>1.04172</v>
      </c>
      <c r="G240" s="92">
        <f>D240*C240+F240*E240</f>
        <v>5.9468227948000001</v>
      </c>
      <c r="H240" s="100">
        <v>3.7607200000000001</v>
      </c>
      <c r="I240" s="20">
        <v>14072</v>
      </c>
      <c r="J240" s="20">
        <v>2744</v>
      </c>
      <c r="K240" s="20">
        <v>66</v>
      </c>
      <c r="L240" s="158"/>
      <c r="M240" s="124"/>
      <c r="N240" s="124"/>
      <c r="O240" s="124"/>
      <c r="P240" s="124"/>
      <c r="Q240" s="124"/>
      <c r="R240" s="124"/>
      <c r="S240" s="18"/>
      <c r="T240" s="159"/>
    </row>
    <row r="241" spans="1:20" ht="14.25" customHeight="1" x14ac:dyDescent="0.25">
      <c r="A241" s="191"/>
      <c r="B241" s="129" t="s">
        <v>44</v>
      </c>
      <c r="C241" s="54"/>
      <c r="D241" s="60"/>
      <c r="E241" s="81"/>
      <c r="F241" s="60"/>
      <c r="G241" s="92"/>
      <c r="H241" s="99"/>
      <c r="I241" s="20"/>
      <c r="J241" s="20"/>
      <c r="K241" s="13"/>
      <c r="L241" s="158"/>
      <c r="M241" s="124"/>
      <c r="N241" s="124"/>
      <c r="O241" s="124"/>
      <c r="P241" s="124"/>
      <c r="Q241" s="124"/>
      <c r="R241" s="124"/>
      <c r="S241" s="18"/>
      <c r="T241" s="159"/>
    </row>
    <row r="242" spans="1:20" ht="14.25" customHeight="1" x14ac:dyDescent="0.25">
      <c r="A242" s="191"/>
      <c r="B242" s="129" t="s">
        <v>6</v>
      </c>
      <c r="C242" s="54"/>
      <c r="D242" s="60"/>
      <c r="E242" s="81"/>
      <c r="F242" s="60"/>
      <c r="G242" s="92"/>
      <c r="H242" s="99"/>
      <c r="I242" s="20"/>
      <c r="J242" s="20"/>
      <c r="K242" s="13"/>
      <c r="L242" s="158">
        <f>AVERAGE(E240,E243,E246)</f>
        <v>0.25159999999999999</v>
      </c>
      <c r="M242" s="124">
        <f>AVERAGE(G240,G243,G246)</f>
        <v>6.3923347638333334</v>
      </c>
      <c r="N242" s="124">
        <f>AVERAGE(H240,H243,H246)</f>
        <v>4.0996233333333336</v>
      </c>
      <c r="O242" s="125">
        <f>AVERAGE(D240,D243,D246)</f>
        <v>8.1915833333333339</v>
      </c>
      <c r="P242" s="125">
        <f>AVERAGE(F240,F243,F246)</f>
        <v>1.0230133333333333</v>
      </c>
      <c r="Q242" s="125">
        <f>AVERAGE(SQRT(D240/0.00576), SQRT(D243/0.00576),SQRT(D246/0.00576))</f>
        <v>37.709143553497348</v>
      </c>
      <c r="R242" s="125">
        <f>AVERAGE(SQRT(F240/0.00576), SQRT(F243/0.00576),SQRT(F246/0.00576))</f>
        <v>13.326459285023141</v>
      </c>
      <c r="S242" s="153">
        <f>AVERAGE(D240*0.00576, D243*0.00576, D246*0.00576)</f>
        <v>4.7183520000000007E-2</v>
      </c>
      <c r="T242" s="160">
        <f>AVERAGE(F240*0.00576, F243*0.00576, F246*0.00576)</f>
        <v>5.8925568000000005E-3</v>
      </c>
    </row>
    <row r="243" spans="1:20" ht="14.25" customHeight="1" x14ac:dyDescent="0.25">
      <c r="A243" s="191"/>
      <c r="B243" s="149" t="s">
        <v>60</v>
      </c>
      <c r="C243" s="52">
        <v>0.77078999999999998</v>
      </c>
      <c r="D243" s="60">
        <v>8.1147600000000004</v>
      </c>
      <c r="E243" s="75">
        <f>1-C243</f>
        <v>0.22921000000000002</v>
      </c>
      <c r="F243" s="60">
        <v>1.0010300000000001</v>
      </c>
      <c r="G243" s="92">
        <f>D243*C243+F243*E243</f>
        <v>6.4842219467000008</v>
      </c>
      <c r="H243" s="100">
        <v>4.3666200000000002</v>
      </c>
      <c r="I243" s="20">
        <v>58683</v>
      </c>
      <c r="J243" s="20">
        <v>12658</v>
      </c>
      <c r="K243" s="20">
        <v>182</v>
      </c>
      <c r="L243" s="158">
        <f>STDEV(E240,E243,E246)</f>
        <v>3.9397095070575858E-2</v>
      </c>
      <c r="M243" s="124">
        <f>STDEV(G240,G243,G246)</f>
        <v>0.4074154257748171</v>
      </c>
      <c r="N243" s="124">
        <f>STDEV(H240,H243,H246)</f>
        <v>0.30928405880894244</v>
      </c>
      <c r="O243" s="124">
        <f>STDEV(D240,D243,D246)</f>
        <v>0.22028224720420242</v>
      </c>
      <c r="P243" s="124">
        <f>STDEV(F240,F243,F246)</f>
        <v>2.0541943270619038E-2</v>
      </c>
      <c r="Q243" s="125">
        <f>STDEV(SQRT(D240/0.00576), SQRT(D243/0.00576),SQRT(D246/0.00576))</f>
        <v>0.50553445133142583</v>
      </c>
      <c r="R243" s="125">
        <f>STDEV(SQRT(F240/0.00576), SQRT(F243/0.00576),SQRT(F246/0.00576))</f>
        <v>0.13396495494342248</v>
      </c>
      <c r="S243" s="161">
        <f>STDEV(D240*0.00576, D243*0.00576, D246*0.00576)</f>
        <v>1.2688257438962076E-3</v>
      </c>
      <c r="T243" s="160">
        <f>STDEV(F240*0.00576, F243*0.00576, F246*0.00576)</f>
        <v>1.1832159323876555E-4</v>
      </c>
    </row>
    <row r="244" spans="1:20" ht="14.25" customHeight="1" x14ac:dyDescent="0.25">
      <c r="A244" s="191"/>
      <c r="B244" s="129" t="s">
        <v>45</v>
      </c>
      <c r="C244" s="54"/>
      <c r="D244" s="60"/>
      <c r="E244" s="81"/>
      <c r="F244" s="60"/>
      <c r="G244" s="92"/>
      <c r="H244" s="99"/>
      <c r="I244" s="20"/>
      <c r="J244" s="20"/>
      <c r="K244" s="13"/>
      <c r="L244" s="158"/>
      <c r="M244" s="124"/>
      <c r="N244" s="124"/>
      <c r="O244" s="124"/>
      <c r="P244" s="124"/>
      <c r="Q244" s="124"/>
      <c r="R244" s="124"/>
      <c r="S244" s="18"/>
      <c r="T244" s="159"/>
    </row>
    <row r="245" spans="1:20" ht="14.25" customHeight="1" x14ac:dyDescent="0.25">
      <c r="A245" s="191"/>
      <c r="B245" s="129" t="s">
        <v>6</v>
      </c>
      <c r="C245" s="54"/>
      <c r="D245" s="60"/>
      <c r="E245" s="81"/>
      <c r="F245" s="60"/>
      <c r="G245" s="92"/>
      <c r="H245" s="99"/>
      <c r="I245" s="20"/>
      <c r="J245" s="20"/>
      <c r="K245" s="13"/>
      <c r="L245" s="135"/>
      <c r="M245" s="125"/>
      <c r="N245" s="125"/>
      <c r="O245" s="125"/>
      <c r="P245" s="125"/>
      <c r="Q245" s="125"/>
      <c r="R245" s="125"/>
      <c r="S245" s="18"/>
      <c r="T245" s="159"/>
    </row>
    <row r="246" spans="1:20" ht="14.25" customHeight="1" x14ac:dyDescent="0.25">
      <c r="A246" s="192"/>
      <c r="B246" s="149" t="s">
        <v>60</v>
      </c>
      <c r="C246" s="55">
        <v>0.77149999999999996</v>
      </c>
      <c r="D246" s="63">
        <v>8.4399899999999999</v>
      </c>
      <c r="E246" s="76">
        <f>1-C246</f>
        <v>0.22850000000000004</v>
      </c>
      <c r="F246" s="63">
        <v>1.0262899999999999</v>
      </c>
      <c r="G246" s="93">
        <f>D246*C246+F246*E246</f>
        <v>6.7459595500000002</v>
      </c>
      <c r="H246" s="101">
        <v>4.1715299999999997</v>
      </c>
      <c r="I246" s="21">
        <v>35860</v>
      </c>
      <c r="J246" s="21">
        <v>8451</v>
      </c>
      <c r="K246" s="21">
        <v>88</v>
      </c>
      <c r="L246" s="136"/>
      <c r="M246" s="132"/>
      <c r="N246" s="132"/>
      <c r="O246" s="132"/>
      <c r="P246" s="132"/>
      <c r="Q246" s="132"/>
      <c r="R246" s="132"/>
      <c r="S246" s="163"/>
      <c r="T246" s="164"/>
    </row>
    <row r="247" spans="1:20" ht="14.25" customHeight="1" x14ac:dyDescent="0.25">
      <c r="A247" s="190" t="s">
        <v>39</v>
      </c>
      <c r="B247" s="142" t="s">
        <v>43</v>
      </c>
      <c r="C247" s="53"/>
      <c r="D247" s="61"/>
      <c r="E247" s="82"/>
      <c r="F247" s="61"/>
      <c r="G247" s="91"/>
      <c r="H247" s="98"/>
      <c r="I247" s="36"/>
      <c r="J247" s="36"/>
      <c r="K247" s="36"/>
      <c r="L247" s="155"/>
      <c r="M247" s="123"/>
      <c r="N247" s="123"/>
      <c r="O247" s="123"/>
      <c r="P247" s="123"/>
      <c r="Q247" s="123"/>
      <c r="R247" s="123"/>
      <c r="S247" s="156"/>
      <c r="T247" s="157"/>
    </row>
    <row r="248" spans="1:20" ht="14.25" customHeight="1" x14ac:dyDescent="0.25">
      <c r="A248" s="191"/>
      <c r="B248" s="129" t="s">
        <v>6</v>
      </c>
      <c r="C248" s="54"/>
      <c r="D248" s="60"/>
      <c r="E248" s="81"/>
      <c r="F248" s="60"/>
      <c r="G248" s="92"/>
      <c r="H248" s="99"/>
      <c r="I248" s="20"/>
      <c r="J248" s="20"/>
      <c r="K248" s="13"/>
      <c r="L248" s="158"/>
      <c r="M248" s="124"/>
      <c r="N248" s="124"/>
      <c r="O248" s="124"/>
      <c r="P248" s="124"/>
      <c r="Q248" s="124"/>
      <c r="R248" s="124"/>
      <c r="S248" s="18"/>
      <c r="T248" s="159"/>
    </row>
    <row r="249" spans="1:20" ht="14.25" customHeight="1" x14ac:dyDescent="0.25">
      <c r="A249" s="191"/>
      <c r="B249" s="149" t="s">
        <v>60</v>
      </c>
      <c r="C249" s="56">
        <v>0.92156000000000005</v>
      </c>
      <c r="D249" s="60">
        <v>9.0266900000000003</v>
      </c>
      <c r="E249" s="75">
        <f>1-C249</f>
        <v>7.8439999999999954E-2</v>
      </c>
      <c r="F249" s="60">
        <v>0.80279</v>
      </c>
      <c r="G249" s="92">
        <f>D249*C249+F249*E249</f>
        <v>8.3816072840000011</v>
      </c>
      <c r="H249" s="100">
        <v>5.2626400000000002</v>
      </c>
      <c r="I249" s="20">
        <v>13517</v>
      </c>
      <c r="J249" s="20">
        <v>2524</v>
      </c>
      <c r="K249" s="20">
        <v>41</v>
      </c>
      <c r="L249" s="135">
        <f>AVERAGE(E249,E252)</f>
        <v>8.8609999999999967E-2</v>
      </c>
      <c r="M249" s="125">
        <f>AVERAGE(G249,G252)</f>
        <v>8.2222655231000008</v>
      </c>
      <c r="N249" s="125">
        <f>AVERAGE(H249,H252)</f>
        <v>5.2128499999999995</v>
      </c>
      <c r="O249" s="125">
        <f>AVERAGE(D249,D252)</f>
        <v>8.939309999999999</v>
      </c>
      <c r="P249" s="125">
        <f>AVERAGE(F249,F252)</f>
        <v>0.83360499999999993</v>
      </c>
      <c r="Q249" s="125">
        <f>AVERAGE(SQRT(D249/0.00576), SQRT(D252/0.00576))</f>
        <v>39.394497959726245</v>
      </c>
      <c r="R249" s="125">
        <f>AVERAGE(SQRT(F249/0.00576),SQRT(F252/0.00576))</f>
        <v>12.028035293592236</v>
      </c>
      <c r="S249" s="153">
        <f>AVERAGE(D249*0.00576, D252*0.00576)</f>
        <v>5.14904256E-2</v>
      </c>
      <c r="T249" s="160">
        <f>AVERAGE(F249*0.00576, F252*0.00576)</f>
        <v>4.8015647999999998E-3</v>
      </c>
    </row>
    <row r="250" spans="1:20" ht="14.25" customHeight="1" x14ac:dyDescent="0.25">
      <c r="A250" s="191"/>
      <c r="B250" s="129" t="s">
        <v>44</v>
      </c>
      <c r="C250" s="41"/>
      <c r="D250" s="41"/>
      <c r="E250" s="41"/>
      <c r="F250" s="41"/>
      <c r="G250" s="41"/>
      <c r="H250" s="99"/>
      <c r="I250" s="20"/>
      <c r="J250" s="20"/>
      <c r="K250" s="13"/>
      <c r="L250" s="135">
        <f>STDEV(E249,E252)</f>
        <v>1.4382551929334429E-2</v>
      </c>
      <c r="M250" s="125">
        <f>STDEV(G249,G252)</f>
        <v>0.22534327931719136</v>
      </c>
      <c r="N250" s="125">
        <f>STDEV(H249,H252)</f>
        <v>7.0413693270556715E-2</v>
      </c>
      <c r="O250" s="124">
        <f>STDEV(D249,D252)</f>
        <v>0.1235739810801617</v>
      </c>
      <c r="P250" s="124">
        <f>STDEV(F249,F252)</f>
        <v>4.3578990924526897E-2</v>
      </c>
      <c r="Q250" s="125">
        <f>STDEV(SQRT(D249/0.00576), SQRT(D252/0.00576))</f>
        <v>0.27229457501505461</v>
      </c>
      <c r="R250" s="125">
        <f>STDEV(SQRT(F249/0.00576), SQRT(F252/0.00576))</f>
        <v>0.31450676901233859</v>
      </c>
      <c r="S250" s="161">
        <f>STDEV(D249*0.00576, D252*0.00576)</f>
        <v>7.1178613102172933E-4</v>
      </c>
      <c r="T250" s="160">
        <f>STDEV(F249*0.00576, F252*0.00576)</f>
        <v>2.5101498772527503E-4</v>
      </c>
    </row>
    <row r="251" spans="1:20" ht="14.25" customHeight="1" x14ac:dyDescent="0.25">
      <c r="A251" s="191"/>
      <c r="B251" s="129" t="s">
        <v>6</v>
      </c>
      <c r="C251" s="54"/>
      <c r="D251" s="60"/>
      <c r="E251" s="81"/>
      <c r="F251" s="60"/>
      <c r="G251" s="92"/>
      <c r="H251" s="99"/>
      <c r="I251" s="20"/>
      <c r="J251" s="20"/>
      <c r="K251" s="13"/>
      <c r="L251" s="158"/>
      <c r="M251" s="124"/>
      <c r="N251" s="124"/>
      <c r="O251" s="124"/>
      <c r="P251" s="124"/>
      <c r="Q251" s="124"/>
      <c r="R251" s="124"/>
      <c r="S251" s="18"/>
      <c r="T251" s="159"/>
    </row>
    <row r="252" spans="1:20" ht="14.25" customHeight="1" x14ac:dyDescent="0.25">
      <c r="A252" s="192"/>
      <c r="B252" s="152" t="s">
        <v>60</v>
      </c>
      <c r="C252" s="70">
        <v>0.90122000000000002</v>
      </c>
      <c r="D252" s="63">
        <v>8.8519299999999994</v>
      </c>
      <c r="E252" s="76">
        <f>1-C252</f>
        <v>9.8779999999999979E-2</v>
      </c>
      <c r="F252" s="63">
        <v>0.86441999999999997</v>
      </c>
      <c r="G252" s="93">
        <f>D252*C252+F252*E252</f>
        <v>8.0629237622000005</v>
      </c>
      <c r="H252" s="101">
        <v>5.1630599999999998</v>
      </c>
      <c r="I252" s="21">
        <v>21982</v>
      </c>
      <c r="J252" s="21">
        <v>4177</v>
      </c>
      <c r="K252" s="21">
        <v>61</v>
      </c>
      <c r="L252" s="136"/>
      <c r="M252" s="132"/>
      <c r="N252" s="132"/>
      <c r="O252" s="132"/>
      <c r="P252" s="132"/>
      <c r="Q252" s="132"/>
      <c r="R252" s="132"/>
      <c r="S252" s="163"/>
      <c r="T252" s="164"/>
    </row>
    <row r="253" spans="1:20" ht="14.25" customHeight="1" x14ac:dyDescent="0.25">
      <c r="C253" s="39"/>
      <c r="D253" s="59"/>
      <c r="E253" s="73"/>
      <c r="F253" s="59"/>
      <c r="G253" s="90"/>
      <c r="H253" s="97"/>
    </row>
    <row r="254" spans="1:20" ht="14.25" customHeight="1" x14ac:dyDescent="0.25">
      <c r="C254" s="39"/>
      <c r="D254" s="59"/>
      <c r="E254" s="73"/>
      <c r="F254" s="59"/>
      <c r="G254" s="90"/>
      <c r="H254" s="97"/>
    </row>
    <row r="255" spans="1:20" ht="14.25" customHeight="1" x14ac:dyDescent="0.25">
      <c r="C255" s="39"/>
      <c r="D255" s="59"/>
      <c r="E255" s="73"/>
      <c r="F255" s="59"/>
      <c r="G255" s="90"/>
      <c r="H255" s="97"/>
    </row>
    <row r="256" spans="1:20" ht="14.25" customHeight="1" x14ac:dyDescent="0.25">
      <c r="C256" s="39"/>
      <c r="D256" s="59"/>
      <c r="E256" s="73"/>
      <c r="F256" s="59"/>
      <c r="G256" s="90"/>
      <c r="H256" s="97"/>
    </row>
    <row r="257" spans="3:8" ht="14.25" customHeight="1" x14ac:dyDescent="0.25">
      <c r="C257" s="39"/>
      <c r="D257" s="59"/>
      <c r="E257" s="73"/>
      <c r="F257" s="59"/>
      <c r="G257" s="90"/>
      <c r="H257" s="97"/>
    </row>
    <row r="258" spans="3:8" ht="14.25" customHeight="1" x14ac:dyDescent="0.25">
      <c r="C258" s="39"/>
      <c r="D258" s="59"/>
      <c r="E258" s="73"/>
      <c r="F258" s="59"/>
      <c r="G258" s="90"/>
      <c r="H258" s="97"/>
    </row>
    <row r="259" spans="3:8" ht="14.25" customHeight="1" x14ac:dyDescent="0.25">
      <c r="C259" s="39"/>
      <c r="D259" s="59"/>
      <c r="E259" s="73"/>
      <c r="F259" s="59"/>
      <c r="G259" s="90"/>
      <c r="H259" s="97"/>
    </row>
    <row r="260" spans="3:8" ht="14.25" customHeight="1" x14ac:dyDescent="0.25">
      <c r="C260" s="39"/>
      <c r="D260" s="59"/>
      <c r="E260" s="73"/>
      <c r="F260" s="59"/>
      <c r="G260" s="90"/>
      <c r="H260" s="97"/>
    </row>
    <row r="261" spans="3:8" ht="14.25" customHeight="1" x14ac:dyDescent="0.25">
      <c r="C261" s="39"/>
      <c r="D261" s="59"/>
      <c r="E261" s="73"/>
      <c r="F261" s="59"/>
      <c r="G261" s="90"/>
      <c r="H261" s="97"/>
    </row>
    <row r="262" spans="3:8" ht="14.25" customHeight="1" x14ac:dyDescent="0.25">
      <c r="C262" s="39"/>
      <c r="D262" s="59"/>
      <c r="E262" s="73"/>
      <c r="F262" s="59"/>
      <c r="G262" s="90"/>
      <c r="H262" s="97"/>
    </row>
    <row r="263" spans="3:8" ht="14.25" customHeight="1" x14ac:dyDescent="0.25">
      <c r="C263" s="39"/>
      <c r="D263" s="59"/>
      <c r="E263" s="73"/>
      <c r="F263" s="59"/>
      <c r="G263" s="90"/>
      <c r="H263" s="97"/>
    </row>
    <row r="264" spans="3:8" ht="14.25" customHeight="1" x14ac:dyDescent="0.25">
      <c r="C264" s="39"/>
      <c r="D264" s="59"/>
      <c r="E264" s="73"/>
      <c r="F264" s="59"/>
      <c r="G264" s="90"/>
      <c r="H264" s="97"/>
    </row>
    <row r="265" spans="3:8" ht="14.25" customHeight="1" x14ac:dyDescent="0.25">
      <c r="C265" s="39"/>
      <c r="D265" s="59"/>
      <c r="E265" s="73"/>
      <c r="F265" s="59"/>
      <c r="G265" s="90"/>
      <c r="H265" s="97"/>
    </row>
    <row r="266" spans="3:8" ht="14.25" customHeight="1" x14ac:dyDescent="0.25">
      <c r="C266" s="39"/>
      <c r="D266" s="59"/>
      <c r="E266" s="73"/>
      <c r="F266" s="59"/>
      <c r="G266" s="90"/>
      <c r="H266" s="97"/>
    </row>
    <row r="267" spans="3:8" ht="14.25" customHeight="1" x14ac:dyDescent="0.25">
      <c r="C267" s="39"/>
      <c r="D267" s="59"/>
      <c r="E267" s="73"/>
      <c r="F267" s="59"/>
      <c r="G267" s="90"/>
      <c r="H267" s="97"/>
    </row>
    <row r="268" spans="3:8" ht="14.25" customHeight="1" x14ac:dyDescent="0.25">
      <c r="C268" s="39"/>
      <c r="D268" s="59"/>
      <c r="E268" s="73"/>
      <c r="F268" s="59"/>
      <c r="G268" s="90"/>
      <c r="H268" s="97"/>
    </row>
    <row r="269" spans="3:8" ht="14.25" customHeight="1" x14ac:dyDescent="0.25">
      <c r="C269" s="39"/>
      <c r="D269" s="59"/>
      <c r="E269" s="73"/>
      <c r="F269" s="59"/>
      <c r="G269" s="90"/>
      <c r="H269" s="97"/>
    </row>
    <row r="270" spans="3:8" ht="14.25" customHeight="1" x14ac:dyDescent="0.25">
      <c r="C270" s="39"/>
      <c r="D270" s="59"/>
      <c r="E270" s="73"/>
      <c r="F270" s="59"/>
      <c r="G270" s="90"/>
      <c r="H270" s="97"/>
    </row>
    <row r="271" spans="3:8" ht="14.25" customHeight="1" x14ac:dyDescent="0.25">
      <c r="C271" s="39"/>
      <c r="D271" s="59"/>
      <c r="E271" s="73"/>
      <c r="F271" s="59"/>
      <c r="G271" s="90"/>
      <c r="H271" s="97"/>
    </row>
    <row r="272" spans="3:8" ht="14.25" customHeight="1" x14ac:dyDescent="0.25">
      <c r="C272" s="39"/>
      <c r="D272" s="59"/>
      <c r="E272" s="73"/>
      <c r="F272" s="59"/>
      <c r="G272" s="90"/>
      <c r="H272" s="97"/>
    </row>
    <row r="273" spans="3:8" ht="14.25" customHeight="1" x14ac:dyDescent="0.25">
      <c r="C273" s="39"/>
      <c r="D273" s="59"/>
      <c r="E273" s="73"/>
      <c r="F273" s="59"/>
      <c r="G273" s="90"/>
      <c r="H273" s="97"/>
    </row>
    <row r="274" spans="3:8" ht="14.25" customHeight="1" x14ac:dyDescent="0.25">
      <c r="C274" s="39"/>
      <c r="D274" s="59"/>
      <c r="E274" s="73"/>
      <c r="F274" s="59"/>
      <c r="G274" s="90"/>
      <c r="H274" s="97"/>
    </row>
    <row r="275" spans="3:8" ht="14.25" customHeight="1" x14ac:dyDescent="0.25">
      <c r="C275" s="39"/>
      <c r="D275" s="59"/>
      <c r="E275" s="73"/>
      <c r="F275" s="59"/>
      <c r="G275" s="90"/>
      <c r="H275" s="97"/>
    </row>
    <row r="276" spans="3:8" ht="14.25" customHeight="1" x14ac:dyDescent="0.25">
      <c r="C276" s="39"/>
      <c r="D276" s="59"/>
      <c r="E276" s="73"/>
      <c r="F276" s="59"/>
      <c r="G276" s="90"/>
      <c r="H276" s="97"/>
    </row>
    <row r="277" spans="3:8" ht="14.25" customHeight="1" x14ac:dyDescent="0.25">
      <c r="C277" s="39"/>
      <c r="D277" s="59"/>
      <c r="E277" s="73"/>
      <c r="F277" s="59"/>
      <c r="G277" s="90"/>
      <c r="H277" s="97"/>
    </row>
    <row r="278" spans="3:8" ht="14.25" customHeight="1" x14ac:dyDescent="0.25">
      <c r="C278" s="39"/>
      <c r="D278" s="59"/>
      <c r="E278" s="73"/>
      <c r="F278" s="59"/>
      <c r="G278" s="90"/>
      <c r="H278" s="97"/>
    </row>
    <row r="279" spans="3:8" ht="14.25" customHeight="1" x14ac:dyDescent="0.25">
      <c r="C279" s="39"/>
      <c r="D279" s="59"/>
      <c r="E279" s="73"/>
      <c r="F279" s="59"/>
      <c r="G279" s="90"/>
      <c r="H279" s="97"/>
    </row>
    <row r="280" spans="3:8" ht="14.25" customHeight="1" x14ac:dyDescent="0.25">
      <c r="C280" s="39"/>
      <c r="D280" s="59"/>
      <c r="E280" s="73"/>
      <c r="F280" s="59"/>
      <c r="G280" s="90"/>
      <c r="H280" s="97"/>
    </row>
    <row r="281" spans="3:8" ht="14.25" customHeight="1" x14ac:dyDescent="0.25">
      <c r="C281" s="39"/>
      <c r="D281" s="59"/>
      <c r="E281" s="73"/>
      <c r="F281" s="59"/>
      <c r="G281" s="90"/>
      <c r="H281" s="97"/>
    </row>
    <row r="282" spans="3:8" ht="14.25" customHeight="1" x14ac:dyDescent="0.25">
      <c r="C282" s="39"/>
      <c r="D282" s="59"/>
      <c r="E282" s="73"/>
      <c r="F282" s="59"/>
      <c r="G282" s="90"/>
      <c r="H282" s="97"/>
    </row>
    <row r="283" spans="3:8" ht="14.25" customHeight="1" x14ac:dyDescent="0.25">
      <c r="C283" s="39"/>
      <c r="D283" s="59"/>
      <c r="E283" s="73"/>
      <c r="F283" s="59"/>
      <c r="G283" s="90"/>
      <c r="H283" s="97"/>
    </row>
    <row r="284" spans="3:8" ht="14.25" customHeight="1" x14ac:dyDescent="0.25">
      <c r="C284" s="39"/>
      <c r="D284" s="59"/>
      <c r="E284" s="73"/>
      <c r="F284" s="59"/>
      <c r="G284" s="90"/>
      <c r="H284" s="97"/>
    </row>
    <row r="285" spans="3:8" ht="14.25" customHeight="1" x14ac:dyDescent="0.25">
      <c r="C285" s="39"/>
      <c r="D285" s="59"/>
      <c r="E285" s="73"/>
      <c r="F285" s="59"/>
      <c r="G285" s="90"/>
      <c r="H285" s="97"/>
    </row>
    <row r="286" spans="3:8" ht="14.25" customHeight="1" x14ac:dyDescent="0.25">
      <c r="C286" s="39"/>
      <c r="D286" s="59"/>
      <c r="E286" s="73"/>
      <c r="F286" s="59"/>
      <c r="G286" s="90"/>
      <c r="H286" s="97"/>
    </row>
    <row r="287" spans="3:8" ht="14.25" customHeight="1" x14ac:dyDescent="0.25">
      <c r="C287" s="39"/>
      <c r="D287" s="59"/>
      <c r="E287" s="73"/>
      <c r="F287" s="59"/>
      <c r="G287" s="90"/>
      <c r="H287" s="97"/>
    </row>
    <row r="288" spans="3:8" ht="14.25" customHeight="1" x14ac:dyDescent="0.25">
      <c r="C288" s="39"/>
      <c r="D288" s="59"/>
      <c r="E288" s="73"/>
      <c r="F288" s="59"/>
      <c r="G288" s="90"/>
      <c r="H288" s="97"/>
    </row>
    <row r="289" spans="3:8" ht="14.25" customHeight="1" x14ac:dyDescent="0.25">
      <c r="C289" s="39"/>
      <c r="D289" s="59"/>
      <c r="E289" s="73"/>
      <c r="F289" s="59"/>
      <c r="G289" s="90"/>
      <c r="H289" s="97"/>
    </row>
    <row r="290" spans="3:8" ht="14.25" customHeight="1" x14ac:dyDescent="0.25">
      <c r="C290" s="39"/>
      <c r="D290" s="59"/>
      <c r="E290" s="73"/>
      <c r="F290" s="59"/>
      <c r="G290" s="90"/>
      <c r="H290" s="97"/>
    </row>
    <row r="291" spans="3:8" ht="14.25" customHeight="1" x14ac:dyDescent="0.25">
      <c r="C291" s="39"/>
      <c r="D291" s="59"/>
      <c r="E291" s="73"/>
      <c r="F291" s="59"/>
      <c r="G291" s="90"/>
      <c r="H291" s="97"/>
    </row>
    <row r="292" spans="3:8" ht="14.25" customHeight="1" x14ac:dyDescent="0.25">
      <c r="C292" s="39"/>
      <c r="D292" s="59"/>
      <c r="E292" s="73"/>
      <c r="F292" s="59"/>
      <c r="G292" s="90"/>
      <c r="H292" s="97"/>
    </row>
    <row r="293" spans="3:8" ht="14.25" customHeight="1" x14ac:dyDescent="0.25">
      <c r="C293" s="39"/>
      <c r="D293" s="59"/>
      <c r="E293" s="73"/>
      <c r="F293" s="59"/>
      <c r="G293" s="90"/>
      <c r="H293" s="97"/>
    </row>
    <row r="294" spans="3:8" ht="14.25" customHeight="1" x14ac:dyDescent="0.25">
      <c r="C294" s="39"/>
      <c r="D294" s="59"/>
      <c r="E294" s="73"/>
      <c r="F294" s="59"/>
      <c r="G294" s="90"/>
      <c r="H294" s="97"/>
    </row>
    <row r="295" spans="3:8" ht="14.25" customHeight="1" x14ac:dyDescent="0.25">
      <c r="C295" s="39"/>
      <c r="D295" s="59"/>
      <c r="E295" s="73"/>
      <c r="F295" s="59"/>
      <c r="G295" s="90"/>
      <c r="H295" s="97"/>
    </row>
    <row r="296" spans="3:8" ht="14.25" customHeight="1" x14ac:dyDescent="0.25">
      <c r="C296" s="39"/>
      <c r="D296" s="59"/>
      <c r="E296" s="73"/>
      <c r="F296" s="59"/>
      <c r="G296" s="90"/>
      <c r="H296" s="97"/>
    </row>
    <row r="297" spans="3:8" ht="14.25" customHeight="1" x14ac:dyDescent="0.25">
      <c r="C297" s="39"/>
      <c r="D297" s="59"/>
      <c r="E297" s="73"/>
      <c r="F297" s="59"/>
      <c r="G297" s="90"/>
      <c r="H297" s="97"/>
    </row>
    <row r="298" spans="3:8" ht="14.25" customHeight="1" x14ac:dyDescent="0.25">
      <c r="C298" s="39"/>
      <c r="D298" s="59"/>
      <c r="E298" s="73"/>
      <c r="F298" s="59"/>
      <c r="G298" s="90"/>
      <c r="H298" s="97"/>
    </row>
    <row r="299" spans="3:8" ht="14.25" customHeight="1" x14ac:dyDescent="0.25">
      <c r="C299" s="39"/>
      <c r="D299" s="59"/>
      <c r="E299" s="73"/>
      <c r="F299" s="59"/>
      <c r="G299" s="90"/>
      <c r="H299" s="97"/>
    </row>
    <row r="300" spans="3:8" ht="14.25" customHeight="1" x14ac:dyDescent="0.25">
      <c r="C300" s="39"/>
      <c r="D300" s="59"/>
      <c r="E300" s="73"/>
      <c r="F300" s="59"/>
      <c r="G300" s="90"/>
      <c r="H300" s="97"/>
    </row>
    <row r="301" spans="3:8" ht="14.25" customHeight="1" x14ac:dyDescent="0.25">
      <c r="C301" s="39"/>
      <c r="D301" s="59"/>
      <c r="E301" s="73"/>
      <c r="F301" s="59"/>
      <c r="G301" s="90"/>
      <c r="H301" s="97"/>
    </row>
    <row r="302" spans="3:8" ht="14.25" customHeight="1" x14ac:dyDescent="0.25">
      <c r="C302" s="39"/>
      <c r="D302" s="59"/>
      <c r="E302" s="73"/>
      <c r="F302" s="59"/>
      <c r="G302" s="90"/>
      <c r="H302" s="97"/>
    </row>
    <row r="303" spans="3:8" ht="14.25" customHeight="1" x14ac:dyDescent="0.25">
      <c r="C303" s="39"/>
      <c r="D303" s="59"/>
      <c r="E303" s="73"/>
      <c r="F303" s="59"/>
      <c r="G303" s="90"/>
      <c r="H303" s="97"/>
    </row>
    <row r="304" spans="3:8" ht="14.25" customHeight="1" x14ac:dyDescent="0.25">
      <c r="C304" s="39"/>
      <c r="D304" s="59"/>
      <c r="E304" s="73"/>
      <c r="F304" s="59"/>
      <c r="G304" s="90"/>
      <c r="H304" s="97"/>
    </row>
    <row r="305" spans="3:8" ht="14.25" customHeight="1" x14ac:dyDescent="0.25">
      <c r="C305" s="39"/>
      <c r="D305" s="59"/>
      <c r="E305" s="73"/>
      <c r="F305" s="59"/>
      <c r="G305" s="90"/>
      <c r="H305" s="97"/>
    </row>
    <row r="306" spans="3:8" ht="14.25" customHeight="1" x14ac:dyDescent="0.25">
      <c r="C306" s="39"/>
      <c r="D306" s="59"/>
      <c r="E306" s="73"/>
      <c r="F306" s="59"/>
      <c r="G306" s="90"/>
      <c r="H306" s="97"/>
    </row>
    <row r="307" spans="3:8" ht="14.25" customHeight="1" x14ac:dyDescent="0.25">
      <c r="C307" s="39"/>
      <c r="D307" s="59"/>
      <c r="E307" s="73"/>
      <c r="F307" s="59"/>
      <c r="G307" s="90"/>
      <c r="H307" s="97"/>
    </row>
    <row r="308" spans="3:8" ht="14.25" customHeight="1" x14ac:dyDescent="0.25">
      <c r="C308" s="39"/>
      <c r="D308" s="59"/>
      <c r="E308" s="73"/>
      <c r="F308" s="59"/>
      <c r="G308" s="90"/>
      <c r="H308" s="97"/>
    </row>
    <row r="309" spans="3:8" ht="14.25" customHeight="1" x14ac:dyDescent="0.25">
      <c r="C309" s="39"/>
      <c r="D309" s="59"/>
      <c r="E309" s="73"/>
      <c r="F309" s="59"/>
      <c r="G309" s="90"/>
      <c r="H309" s="97"/>
    </row>
    <row r="310" spans="3:8" ht="14.25" customHeight="1" x14ac:dyDescent="0.25">
      <c r="C310" s="39"/>
      <c r="D310" s="59"/>
      <c r="E310" s="73"/>
      <c r="F310" s="59"/>
      <c r="G310" s="90"/>
      <c r="H310" s="97"/>
    </row>
    <row r="311" spans="3:8" ht="14.25" customHeight="1" x14ac:dyDescent="0.25">
      <c r="C311" s="39"/>
      <c r="D311" s="59"/>
      <c r="E311" s="73"/>
      <c r="F311" s="59"/>
      <c r="G311" s="90"/>
      <c r="H311" s="97"/>
    </row>
    <row r="312" spans="3:8" ht="14.25" customHeight="1" x14ac:dyDescent="0.25">
      <c r="C312" s="39"/>
      <c r="D312" s="59"/>
      <c r="E312" s="73"/>
      <c r="F312" s="59"/>
      <c r="G312" s="90"/>
      <c r="H312" s="97"/>
    </row>
    <row r="313" spans="3:8" ht="14.25" customHeight="1" x14ac:dyDescent="0.25">
      <c r="C313" s="39"/>
      <c r="D313" s="59"/>
      <c r="E313" s="73"/>
      <c r="F313" s="59"/>
      <c r="G313" s="90"/>
      <c r="H313" s="97"/>
    </row>
    <row r="314" spans="3:8" ht="14.25" customHeight="1" x14ac:dyDescent="0.25">
      <c r="C314" s="39"/>
      <c r="D314" s="59"/>
      <c r="E314" s="73"/>
      <c r="F314" s="59"/>
      <c r="G314" s="90"/>
      <c r="H314" s="97"/>
    </row>
    <row r="315" spans="3:8" ht="14.25" customHeight="1" x14ac:dyDescent="0.25">
      <c r="C315" s="39"/>
      <c r="D315" s="59"/>
      <c r="E315" s="73"/>
      <c r="F315" s="59"/>
      <c r="G315" s="90"/>
      <c r="H315" s="97"/>
    </row>
    <row r="316" spans="3:8" ht="14.25" customHeight="1" x14ac:dyDescent="0.25">
      <c r="C316" s="39"/>
      <c r="D316" s="59"/>
      <c r="E316" s="73"/>
      <c r="F316" s="59"/>
      <c r="G316" s="90"/>
      <c r="H316" s="97"/>
    </row>
    <row r="317" spans="3:8" ht="14.25" customHeight="1" x14ac:dyDescent="0.25">
      <c r="C317" s="39"/>
      <c r="D317" s="59"/>
      <c r="E317" s="73"/>
      <c r="F317" s="59"/>
      <c r="G317" s="90"/>
      <c r="H317" s="97"/>
    </row>
    <row r="318" spans="3:8" ht="14.25" customHeight="1" x14ac:dyDescent="0.25">
      <c r="C318" s="39"/>
      <c r="D318" s="59"/>
      <c r="E318" s="73"/>
      <c r="F318" s="59"/>
      <c r="G318" s="90"/>
      <c r="H318" s="97"/>
    </row>
    <row r="319" spans="3:8" ht="14.25" customHeight="1" x14ac:dyDescent="0.25">
      <c r="C319" s="39"/>
      <c r="D319" s="59"/>
      <c r="E319" s="73"/>
      <c r="F319" s="59"/>
      <c r="G319" s="90"/>
      <c r="H319" s="97"/>
    </row>
    <row r="320" spans="3:8" ht="14.25" customHeight="1" x14ac:dyDescent="0.25">
      <c r="C320" s="39"/>
      <c r="D320" s="59"/>
      <c r="E320" s="73"/>
      <c r="F320" s="59"/>
      <c r="G320" s="90"/>
      <c r="H320" s="97"/>
    </row>
    <row r="321" spans="3:8" ht="14.25" customHeight="1" x14ac:dyDescent="0.25">
      <c r="C321" s="39"/>
      <c r="D321" s="59"/>
      <c r="E321" s="73"/>
      <c r="F321" s="59"/>
      <c r="G321" s="90"/>
      <c r="H321" s="97"/>
    </row>
    <row r="322" spans="3:8" ht="14.25" customHeight="1" x14ac:dyDescent="0.25">
      <c r="C322" s="39"/>
      <c r="D322" s="59"/>
      <c r="E322" s="73"/>
      <c r="F322" s="59"/>
      <c r="G322" s="90"/>
      <c r="H322" s="97"/>
    </row>
    <row r="323" spans="3:8" ht="14.25" customHeight="1" x14ac:dyDescent="0.25">
      <c r="C323" s="39"/>
      <c r="D323" s="59"/>
      <c r="E323" s="73"/>
      <c r="F323" s="59"/>
      <c r="G323" s="90"/>
      <c r="H323" s="97"/>
    </row>
    <row r="324" spans="3:8" ht="14.25" customHeight="1" x14ac:dyDescent="0.25">
      <c r="C324" s="39"/>
      <c r="D324" s="59"/>
      <c r="E324" s="73"/>
      <c r="F324" s="59"/>
      <c r="G324" s="90"/>
      <c r="H324" s="97"/>
    </row>
    <row r="325" spans="3:8" ht="14.25" customHeight="1" x14ac:dyDescent="0.25">
      <c r="C325" s="39"/>
      <c r="D325" s="59"/>
      <c r="E325" s="73"/>
      <c r="F325" s="59"/>
      <c r="G325" s="90"/>
      <c r="H325" s="97"/>
    </row>
    <row r="326" spans="3:8" ht="14.25" customHeight="1" x14ac:dyDescent="0.25">
      <c r="C326" s="39"/>
      <c r="D326" s="59"/>
      <c r="E326" s="73"/>
      <c r="F326" s="59"/>
      <c r="G326" s="90"/>
      <c r="H326" s="97"/>
    </row>
    <row r="327" spans="3:8" ht="14.25" customHeight="1" x14ac:dyDescent="0.25">
      <c r="C327" s="39"/>
      <c r="D327" s="59"/>
      <c r="E327" s="73"/>
      <c r="F327" s="59"/>
      <c r="G327" s="90"/>
      <c r="H327" s="97"/>
    </row>
    <row r="328" spans="3:8" ht="14.25" customHeight="1" x14ac:dyDescent="0.25">
      <c r="C328" s="39"/>
      <c r="D328" s="59"/>
      <c r="E328" s="73"/>
      <c r="F328" s="59"/>
      <c r="G328" s="90"/>
      <c r="H328" s="97"/>
    </row>
    <row r="329" spans="3:8" ht="14.25" customHeight="1" x14ac:dyDescent="0.25">
      <c r="C329" s="39"/>
      <c r="D329" s="59"/>
      <c r="E329" s="73"/>
      <c r="F329" s="59"/>
      <c r="G329" s="90"/>
      <c r="H329" s="97"/>
    </row>
    <row r="330" spans="3:8" ht="14.25" customHeight="1" x14ac:dyDescent="0.25">
      <c r="C330" s="39"/>
      <c r="D330" s="59"/>
      <c r="E330" s="73"/>
      <c r="F330" s="59"/>
      <c r="G330" s="90"/>
      <c r="H330" s="97"/>
    </row>
    <row r="331" spans="3:8" ht="14.25" customHeight="1" x14ac:dyDescent="0.25">
      <c r="C331" s="39"/>
      <c r="D331" s="59"/>
      <c r="E331" s="73"/>
      <c r="F331" s="59"/>
      <c r="G331" s="90"/>
      <c r="H331" s="97"/>
    </row>
    <row r="332" spans="3:8" ht="14.25" customHeight="1" x14ac:dyDescent="0.25">
      <c r="C332" s="39"/>
      <c r="D332" s="59"/>
      <c r="E332" s="73"/>
      <c r="F332" s="59"/>
      <c r="G332" s="90"/>
      <c r="H332" s="97"/>
    </row>
    <row r="333" spans="3:8" ht="14.25" customHeight="1" x14ac:dyDescent="0.25">
      <c r="C333" s="39"/>
      <c r="D333" s="59"/>
      <c r="E333" s="73"/>
      <c r="F333" s="59"/>
      <c r="G333" s="90"/>
      <c r="H333" s="97"/>
    </row>
    <row r="334" spans="3:8" ht="14.25" customHeight="1" x14ac:dyDescent="0.25">
      <c r="C334" s="39"/>
      <c r="D334" s="59"/>
      <c r="E334" s="73"/>
      <c r="F334" s="59"/>
      <c r="G334" s="90"/>
      <c r="H334" s="97"/>
    </row>
    <row r="335" spans="3:8" ht="14.25" customHeight="1" x14ac:dyDescent="0.25">
      <c r="C335" s="39"/>
      <c r="D335" s="59"/>
      <c r="E335" s="73"/>
      <c r="F335" s="59"/>
      <c r="G335" s="90"/>
      <c r="H335" s="97"/>
    </row>
    <row r="336" spans="3:8" ht="14.25" customHeight="1" x14ac:dyDescent="0.25">
      <c r="C336" s="39"/>
      <c r="D336" s="59"/>
      <c r="E336" s="73"/>
      <c r="F336" s="59"/>
      <c r="G336" s="90"/>
      <c r="H336" s="97"/>
    </row>
    <row r="337" spans="3:8" ht="14.25" customHeight="1" x14ac:dyDescent="0.25">
      <c r="C337" s="39"/>
      <c r="D337" s="59"/>
      <c r="E337" s="73"/>
      <c r="F337" s="59"/>
      <c r="G337" s="90"/>
      <c r="H337" s="97"/>
    </row>
    <row r="338" spans="3:8" ht="14.25" customHeight="1" x14ac:dyDescent="0.25">
      <c r="C338" s="39"/>
      <c r="D338" s="59"/>
      <c r="E338" s="73"/>
      <c r="F338" s="59"/>
      <c r="G338" s="90"/>
      <c r="H338" s="97"/>
    </row>
    <row r="339" spans="3:8" ht="14.25" customHeight="1" x14ac:dyDescent="0.25">
      <c r="C339" s="39"/>
      <c r="D339" s="59"/>
      <c r="E339" s="73"/>
      <c r="F339" s="59"/>
      <c r="G339" s="90"/>
      <c r="H339" s="97"/>
    </row>
    <row r="340" spans="3:8" ht="14.25" customHeight="1" x14ac:dyDescent="0.25">
      <c r="C340" s="39"/>
      <c r="D340" s="59"/>
      <c r="E340" s="73"/>
      <c r="F340" s="59"/>
      <c r="G340" s="90"/>
      <c r="H340" s="97"/>
    </row>
    <row r="341" spans="3:8" ht="14.25" customHeight="1" x14ac:dyDescent="0.25">
      <c r="C341" s="39"/>
      <c r="D341" s="59"/>
      <c r="E341" s="73"/>
      <c r="F341" s="59"/>
      <c r="G341" s="90"/>
      <c r="H341" s="97"/>
    </row>
    <row r="342" spans="3:8" ht="14.25" customHeight="1" x14ac:dyDescent="0.25">
      <c r="C342" s="39"/>
      <c r="D342" s="59"/>
      <c r="E342" s="73"/>
      <c r="F342" s="59"/>
      <c r="G342" s="90"/>
      <c r="H342" s="97"/>
    </row>
    <row r="343" spans="3:8" ht="14.25" customHeight="1" x14ac:dyDescent="0.25">
      <c r="C343" s="39"/>
      <c r="D343" s="59"/>
      <c r="E343" s="73"/>
      <c r="F343" s="59"/>
      <c r="G343" s="90"/>
      <c r="H343" s="97"/>
    </row>
    <row r="344" spans="3:8" ht="14.25" customHeight="1" x14ac:dyDescent="0.25">
      <c r="C344" s="39"/>
      <c r="D344" s="59"/>
      <c r="E344" s="73"/>
      <c r="F344" s="59"/>
      <c r="G344" s="90"/>
      <c r="H344" s="97"/>
    </row>
    <row r="345" spans="3:8" ht="14.25" customHeight="1" x14ac:dyDescent="0.25">
      <c r="C345" s="39"/>
      <c r="D345" s="59"/>
      <c r="E345" s="73"/>
      <c r="F345" s="59"/>
      <c r="G345" s="90"/>
      <c r="H345" s="97"/>
    </row>
    <row r="346" spans="3:8" ht="14.25" customHeight="1" x14ac:dyDescent="0.25">
      <c r="C346" s="39"/>
      <c r="D346" s="59"/>
      <c r="E346" s="73"/>
      <c r="F346" s="59"/>
      <c r="G346" s="90"/>
      <c r="H346" s="97"/>
    </row>
    <row r="347" spans="3:8" ht="14.25" customHeight="1" x14ac:dyDescent="0.25">
      <c r="C347" s="39"/>
      <c r="D347" s="59"/>
      <c r="E347" s="73"/>
      <c r="F347" s="59"/>
      <c r="G347" s="90"/>
      <c r="H347" s="97"/>
    </row>
    <row r="348" spans="3:8" ht="14.25" customHeight="1" x14ac:dyDescent="0.25">
      <c r="C348" s="39"/>
      <c r="D348" s="59"/>
      <c r="E348" s="73"/>
      <c r="F348" s="59"/>
      <c r="G348" s="90"/>
      <c r="H348" s="97"/>
    </row>
    <row r="349" spans="3:8" ht="14.25" customHeight="1" x14ac:dyDescent="0.25">
      <c r="C349" s="39"/>
      <c r="D349" s="59"/>
      <c r="E349" s="73"/>
      <c r="F349" s="59"/>
      <c r="G349" s="90"/>
      <c r="H349" s="97"/>
    </row>
    <row r="350" spans="3:8" ht="14.25" customHeight="1" x14ac:dyDescent="0.25">
      <c r="C350" s="39"/>
      <c r="D350" s="59"/>
      <c r="E350" s="73"/>
      <c r="F350" s="59"/>
      <c r="G350" s="90"/>
      <c r="H350" s="97"/>
    </row>
    <row r="351" spans="3:8" ht="14.25" customHeight="1" x14ac:dyDescent="0.25">
      <c r="C351" s="39"/>
      <c r="D351" s="59"/>
      <c r="E351" s="73"/>
      <c r="F351" s="59"/>
      <c r="G351" s="90"/>
      <c r="H351" s="97"/>
    </row>
    <row r="352" spans="3:8" ht="14.25" customHeight="1" x14ac:dyDescent="0.25">
      <c r="C352" s="39"/>
      <c r="D352" s="59"/>
      <c r="E352" s="73"/>
      <c r="F352" s="59"/>
      <c r="G352" s="90"/>
      <c r="H352" s="97"/>
    </row>
    <row r="353" spans="3:8" ht="14.25" customHeight="1" x14ac:dyDescent="0.25">
      <c r="C353" s="39"/>
      <c r="D353" s="59"/>
      <c r="E353" s="73"/>
      <c r="F353" s="59"/>
      <c r="G353" s="90"/>
      <c r="H353" s="97"/>
    </row>
    <row r="354" spans="3:8" ht="14.25" customHeight="1" x14ac:dyDescent="0.25">
      <c r="C354" s="39"/>
      <c r="D354" s="59"/>
      <c r="E354" s="73"/>
      <c r="F354" s="59"/>
      <c r="G354" s="90"/>
      <c r="H354" s="97"/>
    </row>
    <row r="355" spans="3:8" ht="14.25" customHeight="1" x14ac:dyDescent="0.25">
      <c r="C355" s="39"/>
      <c r="D355" s="59"/>
      <c r="E355" s="73"/>
      <c r="F355" s="59"/>
      <c r="G355" s="90"/>
      <c r="H355" s="97"/>
    </row>
    <row r="356" spans="3:8" ht="14.25" customHeight="1" x14ac:dyDescent="0.25">
      <c r="C356" s="39"/>
      <c r="D356" s="59"/>
      <c r="E356" s="73"/>
      <c r="F356" s="59"/>
      <c r="G356" s="90"/>
      <c r="H356" s="97"/>
    </row>
    <row r="357" spans="3:8" ht="14.25" customHeight="1" x14ac:dyDescent="0.25">
      <c r="C357" s="39"/>
      <c r="D357" s="59"/>
      <c r="E357" s="73"/>
      <c r="F357" s="59"/>
      <c r="G357" s="90"/>
      <c r="H357" s="97"/>
    </row>
    <row r="358" spans="3:8" ht="14.25" customHeight="1" x14ac:dyDescent="0.25">
      <c r="C358" s="39"/>
      <c r="D358" s="59"/>
      <c r="E358" s="73"/>
      <c r="F358" s="59"/>
      <c r="G358" s="90"/>
      <c r="H358" s="97"/>
    </row>
    <row r="359" spans="3:8" ht="14.25" customHeight="1" x14ac:dyDescent="0.25">
      <c r="C359" s="39"/>
      <c r="D359" s="59"/>
      <c r="E359" s="73"/>
      <c r="F359" s="59"/>
      <c r="G359" s="90"/>
      <c r="H359" s="97"/>
    </row>
    <row r="360" spans="3:8" ht="14.25" customHeight="1" x14ac:dyDescent="0.25">
      <c r="C360" s="39"/>
      <c r="D360" s="59"/>
      <c r="E360" s="73"/>
      <c r="F360" s="59"/>
      <c r="G360" s="90"/>
      <c r="H360" s="97"/>
    </row>
    <row r="361" spans="3:8" ht="14.25" customHeight="1" x14ac:dyDescent="0.25">
      <c r="C361" s="39"/>
      <c r="D361" s="59"/>
      <c r="E361" s="73"/>
      <c r="F361" s="59"/>
      <c r="G361" s="90"/>
      <c r="H361" s="97"/>
    </row>
    <row r="362" spans="3:8" ht="14.25" customHeight="1" x14ac:dyDescent="0.25">
      <c r="C362" s="39"/>
      <c r="D362" s="59"/>
      <c r="E362" s="73"/>
      <c r="F362" s="59"/>
      <c r="G362" s="90"/>
      <c r="H362" s="97"/>
    </row>
    <row r="363" spans="3:8" ht="14.25" customHeight="1" x14ac:dyDescent="0.25">
      <c r="C363" s="39"/>
      <c r="D363" s="59"/>
      <c r="E363" s="73"/>
      <c r="F363" s="59"/>
      <c r="G363" s="90"/>
      <c r="H363" s="97"/>
    </row>
    <row r="364" spans="3:8" ht="14.25" customHeight="1" x14ac:dyDescent="0.25">
      <c r="C364" s="39"/>
      <c r="D364" s="59"/>
      <c r="E364" s="73"/>
      <c r="F364" s="59"/>
      <c r="G364" s="90"/>
      <c r="H364" s="97"/>
    </row>
    <row r="365" spans="3:8" ht="14.25" customHeight="1" x14ac:dyDescent="0.25">
      <c r="C365" s="39"/>
      <c r="D365" s="59"/>
      <c r="E365" s="73"/>
      <c r="F365" s="59"/>
      <c r="G365" s="90"/>
      <c r="H365" s="97"/>
    </row>
    <row r="366" spans="3:8" ht="14.25" customHeight="1" x14ac:dyDescent="0.25">
      <c r="C366" s="39"/>
      <c r="D366" s="59"/>
      <c r="E366" s="73"/>
      <c r="F366" s="59"/>
      <c r="G366" s="90"/>
      <c r="H366" s="97"/>
    </row>
    <row r="367" spans="3:8" ht="14.25" customHeight="1" x14ac:dyDescent="0.25">
      <c r="C367" s="39"/>
      <c r="D367" s="59"/>
      <c r="E367" s="73"/>
      <c r="F367" s="59"/>
      <c r="G367" s="90"/>
      <c r="H367" s="97"/>
    </row>
    <row r="368" spans="3:8" ht="14.25" customHeight="1" x14ac:dyDescent="0.25">
      <c r="C368" s="39"/>
      <c r="D368" s="59"/>
      <c r="E368" s="73"/>
      <c r="F368" s="59"/>
      <c r="G368" s="90"/>
      <c r="H368" s="97"/>
    </row>
    <row r="369" spans="3:8" ht="14.25" customHeight="1" x14ac:dyDescent="0.25">
      <c r="C369" s="39"/>
      <c r="D369" s="59"/>
      <c r="E369" s="73"/>
      <c r="F369" s="59"/>
      <c r="G369" s="90"/>
      <c r="H369" s="97"/>
    </row>
    <row r="370" spans="3:8" ht="14.25" customHeight="1" x14ac:dyDescent="0.25">
      <c r="C370" s="39"/>
      <c r="D370" s="59"/>
      <c r="E370" s="73"/>
      <c r="F370" s="59"/>
      <c r="G370" s="90"/>
      <c r="H370" s="97"/>
    </row>
    <row r="371" spans="3:8" ht="14.25" customHeight="1" x14ac:dyDescent="0.25">
      <c r="C371" s="39"/>
      <c r="D371" s="59"/>
      <c r="E371" s="73"/>
      <c r="F371" s="59"/>
      <c r="G371" s="90"/>
      <c r="H371" s="97"/>
    </row>
    <row r="372" spans="3:8" ht="14.25" customHeight="1" x14ac:dyDescent="0.25">
      <c r="C372" s="39"/>
      <c r="D372" s="59"/>
      <c r="E372" s="73"/>
      <c r="F372" s="59"/>
      <c r="G372" s="90"/>
      <c r="H372" s="97"/>
    </row>
    <row r="373" spans="3:8" ht="14.25" customHeight="1" x14ac:dyDescent="0.25">
      <c r="C373" s="39"/>
      <c r="D373" s="59"/>
      <c r="E373" s="73"/>
      <c r="F373" s="59"/>
      <c r="G373" s="90"/>
      <c r="H373" s="97"/>
    </row>
    <row r="374" spans="3:8" ht="14.25" customHeight="1" x14ac:dyDescent="0.25">
      <c r="C374" s="39"/>
      <c r="D374" s="59"/>
      <c r="E374" s="73"/>
      <c r="F374" s="59"/>
      <c r="G374" s="90"/>
      <c r="H374" s="97"/>
    </row>
    <row r="375" spans="3:8" ht="14.25" customHeight="1" x14ac:dyDescent="0.25">
      <c r="C375" s="39"/>
      <c r="D375" s="59"/>
      <c r="E375" s="73"/>
      <c r="F375" s="59"/>
      <c r="G375" s="90"/>
      <c r="H375" s="97"/>
    </row>
    <row r="376" spans="3:8" ht="14.25" customHeight="1" x14ac:dyDescent="0.25">
      <c r="C376" s="39"/>
      <c r="D376" s="59"/>
      <c r="E376" s="73"/>
      <c r="F376" s="59"/>
      <c r="G376" s="90"/>
      <c r="H376" s="97"/>
    </row>
    <row r="377" spans="3:8" ht="14.25" customHeight="1" x14ac:dyDescent="0.25">
      <c r="C377" s="39"/>
      <c r="D377" s="59"/>
      <c r="E377" s="73"/>
      <c r="F377" s="59"/>
      <c r="G377" s="90"/>
      <c r="H377" s="97"/>
    </row>
    <row r="378" spans="3:8" ht="14.25" customHeight="1" x14ac:dyDescent="0.25">
      <c r="C378" s="39"/>
      <c r="D378" s="59"/>
      <c r="E378" s="73"/>
      <c r="F378" s="59"/>
      <c r="G378" s="90"/>
      <c r="H378" s="97"/>
    </row>
    <row r="379" spans="3:8" ht="14.25" customHeight="1" x14ac:dyDescent="0.25">
      <c r="C379" s="39"/>
      <c r="D379" s="59"/>
      <c r="E379" s="73"/>
      <c r="F379" s="59"/>
      <c r="G379" s="90"/>
      <c r="H379" s="97"/>
    </row>
    <row r="380" spans="3:8" ht="14.25" customHeight="1" x14ac:dyDescent="0.25">
      <c r="C380" s="39"/>
      <c r="D380" s="59"/>
      <c r="E380" s="73"/>
      <c r="F380" s="59"/>
      <c r="G380" s="90"/>
      <c r="H380" s="97"/>
    </row>
    <row r="381" spans="3:8" ht="14.25" customHeight="1" x14ac:dyDescent="0.25">
      <c r="C381" s="39"/>
      <c r="D381" s="59"/>
      <c r="E381" s="73"/>
      <c r="F381" s="59"/>
      <c r="G381" s="90"/>
      <c r="H381" s="97"/>
    </row>
    <row r="382" spans="3:8" ht="14.25" customHeight="1" x14ac:dyDescent="0.25">
      <c r="C382" s="39"/>
      <c r="D382" s="59"/>
      <c r="E382" s="73"/>
      <c r="F382" s="59"/>
      <c r="G382" s="90"/>
      <c r="H382" s="97"/>
    </row>
    <row r="383" spans="3:8" ht="14.25" customHeight="1" x14ac:dyDescent="0.25">
      <c r="C383" s="39"/>
      <c r="D383" s="59"/>
      <c r="E383" s="73"/>
      <c r="F383" s="59"/>
      <c r="G383" s="90"/>
      <c r="H383" s="97"/>
    </row>
    <row r="384" spans="3:8" ht="14.25" customHeight="1" x14ac:dyDescent="0.25">
      <c r="C384" s="39"/>
      <c r="D384" s="59"/>
      <c r="E384" s="73"/>
      <c r="F384" s="59"/>
      <c r="G384" s="90"/>
      <c r="H384" s="97"/>
    </row>
    <row r="385" spans="3:8" ht="14.25" customHeight="1" x14ac:dyDescent="0.25">
      <c r="C385" s="39"/>
      <c r="D385" s="59"/>
      <c r="E385" s="73"/>
      <c r="F385" s="59"/>
      <c r="G385" s="90"/>
      <c r="H385" s="97"/>
    </row>
    <row r="386" spans="3:8" ht="14.25" customHeight="1" x14ac:dyDescent="0.25">
      <c r="C386" s="39"/>
      <c r="D386" s="59"/>
      <c r="E386" s="73"/>
      <c r="F386" s="59"/>
      <c r="G386" s="90"/>
      <c r="H386" s="97"/>
    </row>
    <row r="387" spans="3:8" ht="14.25" customHeight="1" x14ac:dyDescent="0.25">
      <c r="C387" s="39"/>
      <c r="D387" s="59"/>
      <c r="E387" s="73"/>
      <c r="F387" s="59"/>
      <c r="G387" s="90"/>
      <c r="H387" s="97"/>
    </row>
    <row r="388" spans="3:8" ht="14.25" customHeight="1" x14ac:dyDescent="0.25">
      <c r="C388" s="39"/>
      <c r="D388" s="59"/>
      <c r="E388" s="73"/>
      <c r="F388" s="59"/>
      <c r="G388" s="90"/>
      <c r="H388" s="97"/>
    </row>
    <row r="389" spans="3:8" ht="14.25" customHeight="1" x14ac:dyDescent="0.25">
      <c r="C389" s="39"/>
      <c r="D389" s="59"/>
      <c r="E389" s="73"/>
      <c r="F389" s="59"/>
      <c r="G389" s="90"/>
      <c r="H389" s="97"/>
    </row>
    <row r="390" spans="3:8" ht="14.25" customHeight="1" x14ac:dyDescent="0.25">
      <c r="C390" s="39"/>
      <c r="D390" s="59"/>
      <c r="E390" s="73"/>
      <c r="F390" s="59"/>
      <c r="G390" s="90"/>
      <c r="H390" s="97"/>
    </row>
    <row r="391" spans="3:8" ht="14.25" customHeight="1" x14ac:dyDescent="0.25">
      <c r="C391" s="39"/>
      <c r="D391" s="59"/>
      <c r="E391" s="73"/>
      <c r="F391" s="59"/>
      <c r="G391" s="90"/>
      <c r="H391" s="97"/>
    </row>
    <row r="392" spans="3:8" ht="14.25" customHeight="1" x14ac:dyDescent="0.25">
      <c r="C392" s="39"/>
      <c r="D392" s="59"/>
      <c r="E392" s="73"/>
      <c r="F392" s="59"/>
      <c r="G392" s="90"/>
      <c r="H392" s="97"/>
    </row>
    <row r="393" spans="3:8" ht="14.25" customHeight="1" x14ac:dyDescent="0.25">
      <c r="C393" s="39"/>
      <c r="D393" s="59"/>
      <c r="E393" s="73"/>
      <c r="F393" s="59"/>
      <c r="G393" s="90"/>
      <c r="H393" s="97"/>
    </row>
    <row r="394" spans="3:8" ht="14.25" customHeight="1" x14ac:dyDescent="0.25">
      <c r="C394" s="39"/>
      <c r="D394" s="59"/>
      <c r="E394" s="73"/>
      <c r="F394" s="59"/>
      <c r="G394" s="90"/>
      <c r="H394" s="97"/>
    </row>
    <row r="395" spans="3:8" ht="14.25" customHeight="1" x14ac:dyDescent="0.25">
      <c r="C395" s="39"/>
      <c r="D395" s="59"/>
      <c r="E395" s="73"/>
      <c r="F395" s="59"/>
      <c r="G395" s="90"/>
      <c r="H395" s="97"/>
    </row>
    <row r="396" spans="3:8" ht="14.25" customHeight="1" x14ac:dyDescent="0.25">
      <c r="C396" s="39"/>
      <c r="D396" s="59"/>
      <c r="E396" s="73"/>
      <c r="F396" s="59"/>
      <c r="G396" s="90"/>
      <c r="H396" s="97"/>
    </row>
    <row r="397" spans="3:8" ht="14.25" customHeight="1" x14ac:dyDescent="0.25">
      <c r="C397" s="39"/>
      <c r="D397" s="59"/>
      <c r="E397" s="73"/>
      <c r="F397" s="59"/>
      <c r="G397" s="90"/>
      <c r="H397" s="97"/>
    </row>
    <row r="398" spans="3:8" ht="14.25" customHeight="1" x14ac:dyDescent="0.25">
      <c r="C398" s="39"/>
      <c r="D398" s="59"/>
      <c r="E398" s="73"/>
      <c r="F398" s="59"/>
      <c r="G398" s="90"/>
      <c r="H398" s="97"/>
    </row>
    <row r="399" spans="3:8" ht="14.25" customHeight="1" x14ac:dyDescent="0.25">
      <c r="C399" s="39"/>
      <c r="D399" s="59"/>
      <c r="E399" s="73"/>
      <c r="F399" s="59"/>
      <c r="G399" s="90"/>
      <c r="H399" s="97"/>
    </row>
    <row r="400" spans="3:8" ht="14.25" customHeight="1" x14ac:dyDescent="0.25">
      <c r="C400" s="39"/>
      <c r="D400" s="59"/>
      <c r="E400" s="73"/>
      <c r="F400" s="59"/>
      <c r="G400" s="90"/>
      <c r="H400" s="97"/>
    </row>
    <row r="401" spans="3:8" ht="14.25" customHeight="1" x14ac:dyDescent="0.25">
      <c r="C401" s="39"/>
      <c r="D401" s="59"/>
      <c r="E401" s="73"/>
      <c r="F401" s="59"/>
      <c r="G401" s="90"/>
      <c r="H401" s="97"/>
    </row>
    <row r="402" spans="3:8" ht="14.25" customHeight="1" x14ac:dyDescent="0.25">
      <c r="C402" s="39"/>
      <c r="D402" s="59"/>
      <c r="E402" s="73"/>
      <c r="F402" s="59"/>
      <c r="G402" s="90"/>
      <c r="H402" s="97"/>
    </row>
    <row r="403" spans="3:8" ht="14.25" customHeight="1" x14ac:dyDescent="0.25">
      <c r="C403" s="39"/>
      <c r="D403" s="59"/>
      <c r="E403" s="73"/>
      <c r="F403" s="59"/>
      <c r="G403" s="90"/>
      <c r="H403" s="97"/>
    </row>
    <row r="404" spans="3:8" ht="14.25" customHeight="1" x14ac:dyDescent="0.25">
      <c r="C404" s="39"/>
      <c r="D404" s="59"/>
      <c r="E404" s="73"/>
      <c r="F404" s="59"/>
      <c r="G404" s="90"/>
      <c r="H404" s="97"/>
    </row>
    <row r="405" spans="3:8" ht="14.25" customHeight="1" x14ac:dyDescent="0.25">
      <c r="C405" s="39"/>
      <c r="D405" s="59"/>
      <c r="E405" s="73"/>
      <c r="F405" s="59"/>
      <c r="G405" s="90"/>
      <c r="H405" s="97"/>
    </row>
    <row r="406" spans="3:8" ht="14.25" customHeight="1" x14ac:dyDescent="0.25">
      <c r="C406" s="39"/>
      <c r="D406" s="59"/>
      <c r="E406" s="73"/>
      <c r="F406" s="59"/>
      <c r="G406" s="90"/>
      <c r="H406" s="97"/>
    </row>
    <row r="407" spans="3:8" ht="14.25" customHeight="1" x14ac:dyDescent="0.25">
      <c r="C407" s="39"/>
      <c r="D407" s="59"/>
      <c r="E407" s="73"/>
      <c r="F407" s="59"/>
      <c r="G407" s="90"/>
      <c r="H407" s="97"/>
    </row>
    <row r="408" spans="3:8" ht="14.25" customHeight="1" x14ac:dyDescent="0.25">
      <c r="C408" s="39"/>
      <c r="D408" s="59"/>
      <c r="E408" s="73"/>
      <c r="F408" s="59"/>
      <c r="G408" s="90"/>
      <c r="H408" s="97"/>
    </row>
    <row r="409" spans="3:8" ht="14.25" customHeight="1" x14ac:dyDescent="0.25">
      <c r="C409" s="39"/>
      <c r="D409" s="59"/>
      <c r="E409" s="73"/>
      <c r="F409" s="59"/>
      <c r="G409" s="90"/>
      <c r="H409" s="97"/>
    </row>
    <row r="410" spans="3:8" ht="14.25" customHeight="1" x14ac:dyDescent="0.25">
      <c r="C410" s="39"/>
      <c r="D410" s="59"/>
      <c r="E410" s="73"/>
      <c r="F410" s="59"/>
      <c r="G410" s="90"/>
      <c r="H410" s="97"/>
    </row>
    <row r="411" spans="3:8" ht="14.25" customHeight="1" x14ac:dyDescent="0.25">
      <c r="C411" s="39"/>
      <c r="D411" s="59"/>
      <c r="E411" s="73"/>
      <c r="F411" s="59"/>
      <c r="G411" s="90"/>
      <c r="H411" s="97"/>
    </row>
    <row r="412" spans="3:8" ht="14.25" customHeight="1" x14ac:dyDescent="0.25">
      <c r="C412" s="39"/>
      <c r="D412" s="59"/>
      <c r="E412" s="73"/>
      <c r="F412" s="59"/>
      <c r="G412" s="90"/>
      <c r="H412" s="97"/>
    </row>
    <row r="413" spans="3:8" ht="14.25" customHeight="1" x14ac:dyDescent="0.25">
      <c r="C413" s="39"/>
      <c r="D413" s="59"/>
      <c r="E413" s="73"/>
      <c r="F413" s="59"/>
      <c r="G413" s="90"/>
      <c r="H413" s="97"/>
    </row>
    <row r="414" spans="3:8" ht="14.25" customHeight="1" x14ac:dyDescent="0.25">
      <c r="C414" s="39"/>
      <c r="D414" s="59"/>
      <c r="E414" s="73"/>
      <c r="F414" s="59"/>
      <c r="G414" s="90"/>
      <c r="H414" s="97"/>
    </row>
    <row r="415" spans="3:8" ht="14.25" customHeight="1" x14ac:dyDescent="0.25">
      <c r="C415" s="39"/>
      <c r="D415" s="59"/>
      <c r="E415" s="73"/>
      <c r="F415" s="59"/>
      <c r="G415" s="90"/>
      <c r="H415" s="97"/>
    </row>
    <row r="416" spans="3:8" ht="14.25" customHeight="1" x14ac:dyDescent="0.25">
      <c r="C416" s="39"/>
      <c r="D416" s="59"/>
      <c r="E416" s="73"/>
      <c r="F416" s="59"/>
      <c r="G416" s="90"/>
      <c r="H416" s="97"/>
    </row>
    <row r="417" spans="3:8" ht="14.25" customHeight="1" x14ac:dyDescent="0.25">
      <c r="C417" s="39"/>
      <c r="D417" s="59"/>
      <c r="E417" s="73"/>
      <c r="F417" s="59"/>
      <c r="G417" s="90"/>
      <c r="H417" s="97"/>
    </row>
    <row r="418" spans="3:8" ht="14.25" customHeight="1" x14ac:dyDescent="0.25">
      <c r="C418" s="39"/>
      <c r="D418" s="59"/>
      <c r="E418" s="73"/>
      <c r="F418" s="59"/>
      <c r="G418" s="90"/>
      <c r="H418" s="97"/>
    </row>
    <row r="419" spans="3:8" ht="14.25" customHeight="1" x14ac:dyDescent="0.25">
      <c r="C419" s="39"/>
      <c r="D419" s="59"/>
      <c r="E419" s="73"/>
      <c r="F419" s="59"/>
      <c r="G419" s="90"/>
      <c r="H419" s="97"/>
    </row>
    <row r="420" spans="3:8" ht="14.25" customHeight="1" x14ac:dyDescent="0.25">
      <c r="C420" s="39"/>
      <c r="D420" s="59"/>
      <c r="E420" s="73"/>
      <c r="F420" s="59"/>
      <c r="G420" s="90"/>
      <c r="H420" s="97"/>
    </row>
    <row r="421" spans="3:8" ht="14.25" customHeight="1" x14ac:dyDescent="0.25">
      <c r="C421" s="39"/>
      <c r="D421" s="59"/>
      <c r="E421" s="73"/>
      <c r="F421" s="59"/>
      <c r="G421" s="90"/>
      <c r="H421" s="97"/>
    </row>
    <row r="422" spans="3:8" ht="14.25" customHeight="1" x14ac:dyDescent="0.25">
      <c r="C422" s="39"/>
      <c r="D422" s="59"/>
      <c r="E422" s="73"/>
      <c r="F422" s="59"/>
      <c r="G422" s="90"/>
      <c r="H422" s="97"/>
    </row>
    <row r="423" spans="3:8" ht="14.25" customHeight="1" x14ac:dyDescent="0.25">
      <c r="C423" s="39"/>
      <c r="D423" s="59"/>
      <c r="E423" s="73"/>
      <c r="F423" s="59"/>
      <c r="G423" s="90"/>
      <c r="H423" s="97"/>
    </row>
    <row r="424" spans="3:8" ht="14.25" customHeight="1" x14ac:dyDescent="0.25">
      <c r="C424" s="39"/>
      <c r="D424" s="59"/>
      <c r="E424" s="73"/>
      <c r="F424" s="59"/>
      <c r="G424" s="90"/>
      <c r="H424" s="97"/>
    </row>
    <row r="425" spans="3:8" ht="14.25" customHeight="1" x14ac:dyDescent="0.25">
      <c r="C425" s="39"/>
      <c r="D425" s="59"/>
      <c r="E425" s="73"/>
      <c r="F425" s="59"/>
      <c r="G425" s="90"/>
      <c r="H425" s="97"/>
    </row>
    <row r="426" spans="3:8" ht="14.25" customHeight="1" x14ac:dyDescent="0.25">
      <c r="C426" s="39"/>
      <c r="D426" s="59"/>
      <c r="E426" s="73"/>
      <c r="F426" s="59"/>
      <c r="G426" s="90"/>
      <c r="H426" s="97"/>
    </row>
    <row r="427" spans="3:8" ht="14.25" customHeight="1" x14ac:dyDescent="0.25">
      <c r="C427" s="39"/>
      <c r="D427" s="59"/>
      <c r="E427" s="73"/>
      <c r="F427" s="59"/>
      <c r="G427" s="90"/>
      <c r="H427" s="97"/>
    </row>
    <row r="428" spans="3:8" ht="14.25" customHeight="1" x14ac:dyDescent="0.25">
      <c r="C428" s="39"/>
      <c r="D428" s="59"/>
      <c r="E428" s="73"/>
      <c r="F428" s="59"/>
      <c r="G428" s="90"/>
      <c r="H428" s="97"/>
    </row>
    <row r="429" spans="3:8" ht="14.25" customHeight="1" x14ac:dyDescent="0.25">
      <c r="C429" s="39"/>
      <c r="D429" s="59"/>
      <c r="E429" s="73"/>
      <c r="F429" s="59"/>
      <c r="G429" s="90"/>
      <c r="H429" s="97"/>
    </row>
    <row r="430" spans="3:8" ht="14.25" customHeight="1" x14ac:dyDescent="0.25">
      <c r="C430" s="39"/>
      <c r="D430" s="59"/>
      <c r="E430" s="73"/>
      <c r="F430" s="59"/>
      <c r="G430" s="90"/>
      <c r="H430" s="97"/>
    </row>
    <row r="431" spans="3:8" ht="14.25" customHeight="1" x14ac:dyDescent="0.25">
      <c r="C431" s="39"/>
      <c r="D431" s="59"/>
      <c r="E431" s="73"/>
      <c r="F431" s="59"/>
      <c r="G431" s="90"/>
      <c r="H431" s="97"/>
    </row>
    <row r="432" spans="3:8" ht="14.25" customHeight="1" x14ac:dyDescent="0.25">
      <c r="C432" s="39"/>
      <c r="D432" s="59"/>
      <c r="E432" s="73"/>
      <c r="F432" s="59"/>
      <c r="G432" s="90"/>
      <c r="H432" s="97"/>
    </row>
    <row r="433" spans="3:8" ht="14.25" customHeight="1" x14ac:dyDescent="0.25">
      <c r="C433" s="39"/>
      <c r="D433" s="59"/>
      <c r="E433" s="73"/>
      <c r="F433" s="59"/>
      <c r="G433" s="90"/>
      <c r="H433" s="97"/>
    </row>
    <row r="434" spans="3:8" ht="14.25" customHeight="1" x14ac:dyDescent="0.25">
      <c r="C434" s="39"/>
      <c r="D434" s="59"/>
      <c r="E434" s="73"/>
      <c r="F434" s="59"/>
      <c r="G434" s="90"/>
      <c r="H434" s="97"/>
    </row>
    <row r="435" spans="3:8" ht="14.25" customHeight="1" x14ac:dyDescent="0.25">
      <c r="C435" s="39"/>
      <c r="D435" s="59"/>
      <c r="E435" s="73"/>
      <c r="F435" s="59"/>
      <c r="G435" s="90"/>
      <c r="H435" s="97"/>
    </row>
    <row r="436" spans="3:8" ht="14.25" customHeight="1" x14ac:dyDescent="0.25">
      <c r="C436" s="39"/>
      <c r="D436" s="59"/>
      <c r="E436" s="73"/>
      <c r="F436" s="59"/>
      <c r="G436" s="90"/>
      <c r="H436" s="97"/>
    </row>
    <row r="437" spans="3:8" ht="14.25" customHeight="1" x14ac:dyDescent="0.25">
      <c r="C437" s="39"/>
      <c r="D437" s="59"/>
      <c r="E437" s="73"/>
      <c r="F437" s="59"/>
      <c r="G437" s="90"/>
      <c r="H437" s="97"/>
    </row>
    <row r="438" spans="3:8" ht="14.25" customHeight="1" x14ac:dyDescent="0.25">
      <c r="C438" s="39"/>
      <c r="D438" s="59"/>
      <c r="E438" s="73"/>
      <c r="F438" s="59"/>
      <c r="G438" s="90"/>
      <c r="H438" s="97"/>
    </row>
    <row r="439" spans="3:8" ht="14.25" customHeight="1" x14ac:dyDescent="0.25">
      <c r="C439" s="39"/>
      <c r="D439" s="59"/>
      <c r="E439" s="73"/>
      <c r="F439" s="59"/>
      <c r="G439" s="90"/>
      <c r="H439" s="97"/>
    </row>
    <row r="440" spans="3:8" ht="14.25" customHeight="1" x14ac:dyDescent="0.25">
      <c r="C440" s="39"/>
      <c r="D440" s="59"/>
      <c r="E440" s="73"/>
      <c r="F440" s="59"/>
      <c r="G440" s="90"/>
      <c r="H440" s="97"/>
    </row>
    <row r="441" spans="3:8" ht="14.25" customHeight="1" x14ac:dyDescent="0.25">
      <c r="C441" s="39"/>
      <c r="D441" s="59"/>
      <c r="E441" s="73"/>
      <c r="F441" s="59"/>
      <c r="G441" s="90"/>
      <c r="H441" s="97"/>
    </row>
    <row r="442" spans="3:8" ht="14.25" customHeight="1" x14ac:dyDescent="0.25">
      <c r="C442" s="39"/>
      <c r="D442" s="59"/>
      <c r="E442" s="73"/>
      <c r="F442" s="59"/>
      <c r="G442" s="90"/>
      <c r="H442" s="97"/>
    </row>
    <row r="443" spans="3:8" ht="14.25" customHeight="1" x14ac:dyDescent="0.25">
      <c r="C443" s="39"/>
      <c r="D443" s="59"/>
      <c r="E443" s="73"/>
      <c r="F443" s="59"/>
      <c r="G443" s="90"/>
      <c r="H443" s="97"/>
    </row>
    <row r="444" spans="3:8" ht="14.25" customHeight="1" x14ac:dyDescent="0.25">
      <c r="C444" s="39"/>
      <c r="D444" s="59"/>
      <c r="E444" s="73"/>
      <c r="F444" s="59"/>
      <c r="G444" s="90"/>
      <c r="H444" s="97"/>
    </row>
    <row r="445" spans="3:8" ht="14.25" customHeight="1" x14ac:dyDescent="0.25">
      <c r="C445" s="39"/>
      <c r="D445" s="59"/>
      <c r="E445" s="73"/>
      <c r="F445" s="59"/>
      <c r="G445" s="90"/>
      <c r="H445" s="97"/>
    </row>
    <row r="446" spans="3:8" ht="14.25" customHeight="1" x14ac:dyDescent="0.25">
      <c r="C446" s="39"/>
      <c r="D446" s="59"/>
      <c r="E446" s="73"/>
      <c r="F446" s="59"/>
      <c r="G446" s="90"/>
      <c r="H446" s="97"/>
    </row>
    <row r="447" spans="3:8" ht="14.25" customHeight="1" x14ac:dyDescent="0.25">
      <c r="C447" s="39"/>
      <c r="D447" s="59"/>
      <c r="E447" s="73"/>
      <c r="F447" s="59"/>
      <c r="G447" s="90"/>
      <c r="H447" s="97"/>
    </row>
    <row r="448" spans="3:8" ht="14.25" customHeight="1" x14ac:dyDescent="0.25">
      <c r="C448" s="39"/>
      <c r="D448" s="59"/>
      <c r="E448" s="73"/>
      <c r="F448" s="59"/>
      <c r="G448" s="90"/>
      <c r="H448" s="97"/>
    </row>
    <row r="449" spans="3:8" ht="14.25" customHeight="1" x14ac:dyDescent="0.25">
      <c r="C449" s="39"/>
      <c r="D449" s="59"/>
      <c r="E449" s="73"/>
      <c r="F449" s="59"/>
      <c r="G449" s="90"/>
      <c r="H449" s="97"/>
    </row>
    <row r="450" spans="3:8" ht="14.25" customHeight="1" x14ac:dyDescent="0.25">
      <c r="C450" s="39"/>
      <c r="D450" s="59"/>
      <c r="E450" s="73"/>
      <c r="F450" s="59"/>
      <c r="G450" s="90"/>
      <c r="H450" s="97"/>
    </row>
    <row r="451" spans="3:8" ht="14.25" customHeight="1" x14ac:dyDescent="0.25">
      <c r="C451" s="39"/>
      <c r="D451" s="59"/>
      <c r="E451" s="73"/>
      <c r="F451" s="59"/>
      <c r="G451" s="90"/>
      <c r="H451" s="97"/>
    </row>
    <row r="452" spans="3:8" ht="14.25" customHeight="1" x14ac:dyDescent="0.25">
      <c r="C452" s="39"/>
      <c r="D452" s="59"/>
      <c r="E452" s="73"/>
      <c r="F452" s="59"/>
      <c r="G452" s="90"/>
      <c r="H452" s="97"/>
    </row>
    <row r="453" spans="3:8" ht="14.25" customHeight="1" x14ac:dyDescent="0.25">
      <c r="C453" s="39"/>
      <c r="D453" s="59"/>
      <c r="E453" s="73"/>
      <c r="F453" s="59"/>
      <c r="G453" s="90"/>
      <c r="H453" s="97"/>
    </row>
    <row r="454" spans="3:8" ht="14.25" customHeight="1" x14ac:dyDescent="0.25">
      <c r="C454" s="39"/>
      <c r="D454" s="59"/>
      <c r="E454" s="73"/>
      <c r="F454" s="59"/>
      <c r="G454" s="90"/>
      <c r="H454" s="97"/>
    </row>
    <row r="455" spans="3:8" ht="14.25" customHeight="1" x14ac:dyDescent="0.25">
      <c r="C455" s="39"/>
      <c r="D455" s="59"/>
      <c r="E455" s="73"/>
      <c r="F455" s="59"/>
      <c r="G455" s="90"/>
      <c r="H455" s="97"/>
    </row>
    <row r="456" spans="3:8" ht="14.25" customHeight="1" x14ac:dyDescent="0.25">
      <c r="C456" s="39"/>
      <c r="D456" s="59"/>
      <c r="E456" s="73"/>
      <c r="F456" s="59"/>
      <c r="G456" s="90"/>
      <c r="H456" s="97"/>
    </row>
    <row r="457" spans="3:8" ht="14.25" customHeight="1" x14ac:dyDescent="0.25">
      <c r="C457" s="39"/>
      <c r="D457" s="59"/>
      <c r="E457" s="73"/>
      <c r="F457" s="59"/>
      <c r="G457" s="90"/>
      <c r="H457" s="97"/>
    </row>
    <row r="458" spans="3:8" ht="14.25" customHeight="1" x14ac:dyDescent="0.25">
      <c r="C458" s="39"/>
      <c r="D458" s="59"/>
      <c r="E458" s="73"/>
      <c r="F458" s="59"/>
      <c r="G458" s="90"/>
      <c r="H458" s="97"/>
    </row>
    <row r="459" spans="3:8" ht="14.25" customHeight="1" x14ac:dyDescent="0.25">
      <c r="C459" s="39"/>
      <c r="D459" s="59"/>
      <c r="E459" s="73"/>
      <c r="F459" s="59"/>
      <c r="G459" s="90"/>
      <c r="H459" s="97"/>
    </row>
    <row r="460" spans="3:8" ht="14.25" customHeight="1" x14ac:dyDescent="0.25">
      <c r="C460" s="39"/>
      <c r="D460" s="59"/>
      <c r="E460" s="73"/>
      <c r="F460" s="59"/>
      <c r="G460" s="90"/>
      <c r="H460" s="97"/>
    </row>
    <row r="461" spans="3:8" ht="14.25" customHeight="1" x14ac:dyDescent="0.25">
      <c r="C461" s="39"/>
      <c r="D461" s="59"/>
      <c r="E461" s="73"/>
      <c r="F461" s="59"/>
      <c r="G461" s="90"/>
      <c r="H461" s="97"/>
    </row>
    <row r="462" spans="3:8" ht="14.25" customHeight="1" x14ac:dyDescent="0.25">
      <c r="C462" s="39"/>
      <c r="D462" s="59"/>
      <c r="E462" s="73"/>
      <c r="F462" s="59"/>
      <c r="G462" s="90"/>
      <c r="H462" s="97"/>
    </row>
    <row r="463" spans="3:8" ht="14.25" customHeight="1" x14ac:dyDescent="0.25">
      <c r="C463" s="39"/>
      <c r="D463" s="59"/>
      <c r="E463" s="73"/>
      <c r="F463" s="59"/>
      <c r="G463" s="90"/>
      <c r="H463" s="97"/>
    </row>
    <row r="464" spans="3:8" ht="14.25" customHeight="1" x14ac:dyDescent="0.25">
      <c r="C464" s="39"/>
      <c r="D464" s="59"/>
      <c r="E464" s="73"/>
      <c r="F464" s="59"/>
      <c r="G464" s="90"/>
      <c r="H464" s="97"/>
    </row>
    <row r="465" spans="3:8" ht="14.25" customHeight="1" x14ac:dyDescent="0.25">
      <c r="C465" s="39"/>
      <c r="D465" s="59"/>
      <c r="E465" s="73"/>
      <c r="F465" s="59"/>
      <c r="G465" s="90"/>
      <c r="H465" s="97"/>
    </row>
    <row r="466" spans="3:8" ht="14.25" customHeight="1" x14ac:dyDescent="0.25">
      <c r="C466" s="39"/>
      <c r="D466" s="59"/>
      <c r="E466" s="73"/>
      <c r="F466" s="59"/>
      <c r="G466" s="90"/>
      <c r="H466" s="97"/>
    </row>
    <row r="467" spans="3:8" ht="14.25" customHeight="1" x14ac:dyDescent="0.25">
      <c r="C467" s="39"/>
      <c r="D467" s="59"/>
      <c r="E467" s="73"/>
      <c r="F467" s="59"/>
      <c r="G467" s="90"/>
      <c r="H467" s="97"/>
    </row>
    <row r="468" spans="3:8" ht="14.25" customHeight="1" x14ac:dyDescent="0.25">
      <c r="C468" s="39"/>
      <c r="D468" s="59"/>
      <c r="E468" s="73"/>
      <c r="F468" s="59"/>
      <c r="G468" s="90"/>
      <c r="H468" s="97"/>
    </row>
    <row r="469" spans="3:8" ht="14.25" customHeight="1" x14ac:dyDescent="0.25">
      <c r="C469" s="39"/>
      <c r="D469" s="59"/>
      <c r="E469" s="73"/>
      <c r="F469" s="59"/>
      <c r="G469" s="90"/>
      <c r="H469" s="97"/>
    </row>
    <row r="470" spans="3:8" ht="14.25" customHeight="1" x14ac:dyDescent="0.25">
      <c r="C470" s="39"/>
      <c r="D470" s="59"/>
      <c r="E470" s="73"/>
      <c r="F470" s="59"/>
      <c r="G470" s="90"/>
      <c r="H470" s="97"/>
    </row>
    <row r="471" spans="3:8" ht="14.25" customHeight="1" x14ac:dyDescent="0.25">
      <c r="C471" s="39"/>
      <c r="D471" s="59"/>
      <c r="E471" s="73"/>
      <c r="F471" s="59"/>
      <c r="G471" s="90"/>
      <c r="H471" s="97"/>
    </row>
    <row r="472" spans="3:8" ht="14.25" customHeight="1" x14ac:dyDescent="0.25">
      <c r="C472" s="39"/>
      <c r="D472" s="59"/>
      <c r="E472" s="73"/>
      <c r="F472" s="59"/>
      <c r="G472" s="90"/>
      <c r="H472" s="97"/>
    </row>
    <row r="473" spans="3:8" ht="14.25" customHeight="1" x14ac:dyDescent="0.25">
      <c r="C473" s="39"/>
      <c r="D473" s="59"/>
      <c r="E473" s="73"/>
      <c r="F473" s="59"/>
      <c r="G473" s="90"/>
      <c r="H473" s="97"/>
    </row>
    <row r="474" spans="3:8" ht="14.25" customHeight="1" x14ac:dyDescent="0.25">
      <c r="C474" s="39"/>
      <c r="D474" s="59"/>
      <c r="E474" s="73"/>
      <c r="F474" s="59"/>
      <c r="G474" s="90"/>
      <c r="H474" s="97"/>
    </row>
    <row r="475" spans="3:8" ht="14.25" customHeight="1" x14ac:dyDescent="0.25">
      <c r="C475" s="39"/>
      <c r="D475" s="59"/>
      <c r="E475" s="73"/>
      <c r="F475" s="59"/>
      <c r="G475" s="90"/>
      <c r="H475" s="97"/>
    </row>
    <row r="476" spans="3:8" ht="14.25" customHeight="1" x14ac:dyDescent="0.25">
      <c r="C476" s="39"/>
      <c r="D476" s="59"/>
      <c r="E476" s="73"/>
      <c r="F476" s="59"/>
      <c r="G476" s="90"/>
      <c r="H476" s="97"/>
    </row>
    <row r="477" spans="3:8" ht="14.25" customHeight="1" x14ac:dyDescent="0.25">
      <c r="C477" s="39"/>
      <c r="D477" s="59"/>
      <c r="E477" s="73"/>
      <c r="F477" s="59"/>
      <c r="G477" s="90"/>
      <c r="H477" s="97"/>
    </row>
    <row r="478" spans="3:8" ht="14.25" customHeight="1" x14ac:dyDescent="0.25">
      <c r="C478" s="39"/>
      <c r="D478" s="59"/>
      <c r="E478" s="73"/>
      <c r="F478" s="59"/>
      <c r="G478" s="90"/>
      <c r="H478" s="97"/>
    </row>
    <row r="479" spans="3:8" ht="14.25" customHeight="1" x14ac:dyDescent="0.25">
      <c r="C479" s="39"/>
      <c r="D479" s="59"/>
      <c r="E479" s="73"/>
      <c r="F479" s="59"/>
      <c r="G479" s="90"/>
      <c r="H479" s="97"/>
    </row>
    <row r="480" spans="3:8" ht="14.25" customHeight="1" x14ac:dyDescent="0.25">
      <c r="C480" s="39"/>
      <c r="D480" s="59"/>
      <c r="E480" s="73"/>
      <c r="F480" s="59"/>
      <c r="G480" s="90"/>
      <c r="H480" s="97"/>
    </row>
    <row r="481" spans="3:8" ht="14.25" customHeight="1" x14ac:dyDescent="0.25">
      <c r="C481" s="39"/>
      <c r="D481" s="59"/>
      <c r="E481" s="73"/>
      <c r="F481" s="59"/>
      <c r="G481" s="90"/>
      <c r="H481" s="97"/>
    </row>
    <row r="482" spans="3:8" ht="14.25" customHeight="1" x14ac:dyDescent="0.25">
      <c r="C482" s="39"/>
      <c r="D482" s="59"/>
      <c r="E482" s="73"/>
      <c r="F482" s="59"/>
      <c r="G482" s="90"/>
      <c r="H482" s="97"/>
    </row>
    <row r="483" spans="3:8" ht="14.25" customHeight="1" x14ac:dyDescent="0.25">
      <c r="C483" s="39"/>
      <c r="D483" s="59"/>
      <c r="E483" s="73"/>
      <c r="F483" s="59"/>
      <c r="G483" s="90"/>
      <c r="H483" s="97"/>
    </row>
    <row r="484" spans="3:8" ht="14.25" customHeight="1" x14ac:dyDescent="0.25">
      <c r="C484" s="39"/>
      <c r="D484" s="59"/>
      <c r="E484" s="73"/>
      <c r="F484" s="59"/>
      <c r="G484" s="90"/>
      <c r="H484" s="97"/>
    </row>
    <row r="485" spans="3:8" ht="14.25" customHeight="1" x14ac:dyDescent="0.25">
      <c r="C485" s="39"/>
      <c r="D485" s="59"/>
      <c r="E485" s="73"/>
      <c r="F485" s="59"/>
      <c r="G485" s="90"/>
      <c r="H485" s="97"/>
    </row>
    <row r="486" spans="3:8" ht="14.25" customHeight="1" x14ac:dyDescent="0.25">
      <c r="C486" s="39"/>
      <c r="D486" s="59"/>
      <c r="E486" s="73"/>
      <c r="F486" s="59"/>
      <c r="G486" s="90"/>
      <c r="H486" s="97"/>
    </row>
    <row r="487" spans="3:8" ht="14.25" customHeight="1" x14ac:dyDescent="0.25">
      <c r="C487" s="39"/>
      <c r="D487" s="59"/>
      <c r="E487" s="73"/>
      <c r="F487" s="59"/>
      <c r="G487" s="90"/>
      <c r="H487" s="97"/>
    </row>
    <row r="488" spans="3:8" ht="14.25" customHeight="1" x14ac:dyDescent="0.25">
      <c r="C488" s="39"/>
      <c r="D488" s="59"/>
      <c r="E488" s="73"/>
      <c r="F488" s="59"/>
      <c r="G488" s="90"/>
      <c r="H488" s="97"/>
    </row>
    <row r="489" spans="3:8" ht="14.25" customHeight="1" x14ac:dyDescent="0.25">
      <c r="C489" s="39"/>
      <c r="D489" s="59"/>
      <c r="E489" s="73"/>
      <c r="F489" s="59"/>
      <c r="G489" s="90"/>
      <c r="H489" s="97"/>
    </row>
    <row r="490" spans="3:8" ht="14.25" customHeight="1" x14ac:dyDescent="0.25">
      <c r="C490" s="39"/>
      <c r="D490" s="59"/>
      <c r="E490" s="73"/>
      <c r="F490" s="59"/>
      <c r="G490" s="90"/>
      <c r="H490" s="97"/>
    </row>
    <row r="491" spans="3:8" ht="14.25" customHeight="1" x14ac:dyDescent="0.25">
      <c r="C491" s="39"/>
      <c r="D491" s="59"/>
      <c r="E491" s="73"/>
      <c r="F491" s="59"/>
      <c r="G491" s="90"/>
      <c r="H491" s="97"/>
    </row>
    <row r="492" spans="3:8" ht="14.25" customHeight="1" x14ac:dyDescent="0.25">
      <c r="C492" s="39"/>
      <c r="D492" s="59"/>
      <c r="E492" s="73"/>
      <c r="F492" s="59"/>
      <c r="G492" s="90"/>
      <c r="H492" s="97"/>
    </row>
    <row r="493" spans="3:8" ht="14.25" customHeight="1" x14ac:dyDescent="0.25">
      <c r="C493" s="39"/>
      <c r="D493" s="59"/>
      <c r="E493" s="73"/>
      <c r="F493" s="59"/>
      <c r="G493" s="90"/>
      <c r="H493" s="97"/>
    </row>
    <row r="494" spans="3:8" ht="14.25" customHeight="1" x14ac:dyDescent="0.25">
      <c r="C494" s="39"/>
      <c r="D494" s="59"/>
      <c r="E494" s="73"/>
      <c r="F494" s="59"/>
      <c r="G494" s="90"/>
      <c r="H494" s="97"/>
    </row>
    <row r="495" spans="3:8" ht="14.25" customHeight="1" x14ac:dyDescent="0.25">
      <c r="C495" s="39"/>
      <c r="D495" s="59"/>
      <c r="E495" s="73"/>
      <c r="F495" s="59"/>
      <c r="G495" s="90"/>
      <c r="H495" s="97"/>
    </row>
    <row r="496" spans="3:8" ht="14.25" customHeight="1" x14ac:dyDescent="0.25">
      <c r="C496" s="39"/>
      <c r="D496" s="59"/>
      <c r="E496" s="73"/>
      <c r="F496" s="59"/>
      <c r="G496" s="90"/>
      <c r="H496" s="97"/>
    </row>
    <row r="497" spans="3:8" ht="14.25" customHeight="1" x14ac:dyDescent="0.25">
      <c r="C497" s="39"/>
      <c r="D497" s="59"/>
      <c r="E497" s="73"/>
      <c r="F497" s="59"/>
      <c r="G497" s="90"/>
      <c r="H497" s="97"/>
    </row>
    <row r="498" spans="3:8" ht="14.25" customHeight="1" x14ac:dyDescent="0.25">
      <c r="C498" s="39"/>
      <c r="D498" s="59"/>
      <c r="E498" s="73"/>
      <c r="F498" s="59"/>
      <c r="G498" s="90"/>
      <c r="H498" s="97"/>
    </row>
    <row r="499" spans="3:8" ht="14.25" customHeight="1" x14ac:dyDescent="0.25">
      <c r="C499" s="39"/>
      <c r="D499" s="59"/>
      <c r="E499" s="73"/>
      <c r="F499" s="59"/>
      <c r="G499" s="90"/>
      <c r="H499" s="97"/>
    </row>
    <row r="500" spans="3:8" ht="14.25" customHeight="1" x14ac:dyDescent="0.25">
      <c r="C500" s="39"/>
      <c r="D500" s="59"/>
      <c r="E500" s="73"/>
      <c r="F500" s="59"/>
      <c r="G500" s="90"/>
      <c r="H500" s="97"/>
    </row>
    <row r="501" spans="3:8" ht="14.25" customHeight="1" x14ac:dyDescent="0.25">
      <c r="C501" s="39"/>
      <c r="D501" s="59"/>
      <c r="E501" s="73"/>
      <c r="F501" s="59"/>
      <c r="G501" s="90"/>
      <c r="H501" s="97"/>
    </row>
    <row r="502" spans="3:8" ht="14.25" customHeight="1" x14ac:dyDescent="0.25">
      <c r="C502" s="39"/>
      <c r="D502" s="59"/>
      <c r="E502" s="73"/>
      <c r="F502" s="59"/>
      <c r="G502" s="90"/>
      <c r="H502" s="97"/>
    </row>
    <row r="503" spans="3:8" ht="14.25" customHeight="1" x14ac:dyDescent="0.25">
      <c r="C503" s="39"/>
      <c r="D503" s="59"/>
      <c r="E503" s="73"/>
      <c r="F503" s="59"/>
      <c r="G503" s="90"/>
      <c r="H503" s="97"/>
    </row>
    <row r="504" spans="3:8" ht="14.25" customHeight="1" x14ac:dyDescent="0.25">
      <c r="C504" s="39"/>
      <c r="D504" s="59"/>
      <c r="E504" s="73"/>
      <c r="F504" s="59"/>
      <c r="G504" s="90"/>
      <c r="H504" s="97"/>
    </row>
    <row r="505" spans="3:8" ht="14.25" customHeight="1" x14ac:dyDescent="0.25">
      <c r="C505" s="39"/>
      <c r="D505" s="59"/>
      <c r="E505" s="73"/>
      <c r="F505" s="59"/>
      <c r="G505" s="90"/>
      <c r="H505" s="97"/>
    </row>
    <row r="506" spans="3:8" ht="14.25" customHeight="1" x14ac:dyDescent="0.25">
      <c r="C506" s="39"/>
      <c r="D506" s="59"/>
      <c r="E506" s="73"/>
      <c r="F506" s="59"/>
      <c r="G506" s="90"/>
      <c r="H506" s="97"/>
    </row>
    <row r="507" spans="3:8" ht="14.25" customHeight="1" x14ac:dyDescent="0.25">
      <c r="C507" s="39"/>
      <c r="D507" s="59"/>
      <c r="E507" s="73"/>
      <c r="F507" s="59"/>
      <c r="G507" s="90"/>
      <c r="H507" s="97"/>
    </row>
    <row r="508" spans="3:8" ht="14.25" customHeight="1" x14ac:dyDescent="0.25">
      <c r="C508" s="39"/>
      <c r="D508" s="59"/>
      <c r="E508" s="73"/>
      <c r="F508" s="59"/>
      <c r="G508" s="90"/>
      <c r="H508" s="97"/>
    </row>
    <row r="509" spans="3:8" ht="14.25" customHeight="1" x14ac:dyDescent="0.25">
      <c r="C509" s="39"/>
      <c r="D509" s="59"/>
      <c r="E509" s="73"/>
      <c r="F509" s="59"/>
      <c r="G509" s="90"/>
      <c r="H509" s="97"/>
    </row>
    <row r="510" spans="3:8" ht="14.25" customHeight="1" x14ac:dyDescent="0.25">
      <c r="C510" s="39"/>
      <c r="D510" s="59"/>
      <c r="E510" s="73"/>
      <c r="F510" s="59"/>
      <c r="G510" s="90"/>
      <c r="H510" s="97"/>
    </row>
    <row r="511" spans="3:8" ht="14.25" customHeight="1" x14ac:dyDescent="0.25">
      <c r="C511" s="39"/>
      <c r="D511" s="59"/>
      <c r="E511" s="73"/>
      <c r="F511" s="59"/>
      <c r="G511" s="90"/>
      <c r="H511" s="97"/>
    </row>
    <row r="512" spans="3:8" ht="14.25" customHeight="1" x14ac:dyDescent="0.25">
      <c r="C512" s="39"/>
      <c r="D512" s="59"/>
      <c r="E512" s="73"/>
      <c r="F512" s="59"/>
      <c r="G512" s="90"/>
      <c r="H512" s="97"/>
    </row>
    <row r="513" spans="3:8" ht="14.25" customHeight="1" x14ac:dyDescent="0.25">
      <c r="C513" s="39"/>
      <c r="D513" s="59"/>
      <c r="E513" s="73"/>
      <c r="F513" s="59"/>
      <c r="G513" s="90"/>
      <c r="H513" s="97"/>
    </row>
    <row r="514" spans="3:8" ht="14.25" customHeight="1" x14ac:dyDescent="0.25">
      <c r="C514" s="39"/>
      <c r="D514" s="59"/>
      <c r="E514" s="73"/>
      <c r="F514" s="59"/>
      <c r="G514" s="90"/>
      <c r="H514" s="97"/>
    </row>
    <row r="515" spans="3:8" ht="14.25" customHeight="1" x14ac:dyDescent="0.25">
      <c r="C515" s="39"/>
      <c r="D515" s="59"/>
      <c r="E515" s="73"/>
      <c r="F515" s="59"/>
      <c r="G515" s="90"/>
      <c r="H515" s="97"/>
    </row>
    <row r="516" spans="3:8" ht="14.25" customHeight="1" x14ac:dyDescent="0.25">
      <c r="C516" s="39"/>
      <c r="D516" s="59"/>
      <c r="E516" s="73"/>
      <c r="F516" s="59"/>
      <c r="G516" s="90"/>
      <c r="H516" s="97"/>
    </row>
    <row r="517" spans="3:8" ht="14.25" customHeight="1" x14ac:dyDescent="0.25">
      <c r="C517" s="39"/>
      <c r="D517" s="59"/>
      <c r="E517" s="73"/>
      <c r="F517" s="59"/>
      <c r="G517" s="90"/>
      <c r="H517" s="97"/>
    </row>
    <row r="518" spans="3:8" ht="14.25" customHeight="1" x14ac:dyDescent="0.25">
      <c r="C518" s="39"/>
      <c r="D518" s="59"/>
      <c r="E518" s="73"/>
      <c r="F518" s="59"/>
      <c r="G518" s="90"/>
      <c r="H518" s="97"/>
    </row>
    <row r="519" spans="3:8" ht="14.25" customHeight="1" x14ac:dyDescent="0.25">
      <c r="C519" s="39"/>
      <c r="D519" s="59"/>
      <c r="E519" s="73"/>
      <c r="F519" s="59"/>
      <c r="G519" s="90"/>
      <c r="H519" s="97"/>
    </row>
    <row r="520" spans="3:8" ht="14.25" customHeight="1" x14ac:dyDescent="0.25">
      <c r="C520" s="39"/>
      <c r="D520" s="59"/>
      <c r="E520" s="73"/>
      <c r="F520" s="59"/>
      <c r="G520" s="90"/>
      <c r="H520" s="97"/>
    </row>
    <row r="521" spans="3:8" ht="14.25" customHeight="1" x14ac:dyDescent="0.25">
      <c r="C521" s="39"/>
      <c r="D521" s="59"/>
      <c r="E521" s="73"/>
      <c r="F521" s="59"/>
      <c r="G521" s="90"/>
      <c r="H521" s="97"/>
    </row>
    <row r="522" spans="3:8" ht="14.25" customHeight="1" x14ac:dyDescent="0.25">
      <c r="C522" s="39"/>
      <c r="D522" s="59"/>
      <c r="E522" s="73"/>
      <c r="F522" s="59"/>
      <c r="G522" s="90"/>
      <c r="H522" s="97"/>
    </row>
    <row r="523" spans="3:8" ht="14.25" customHeight="1" x14ac:dyDescent="0.25">
      <c r="C523" s="39"/>
      <c r="D523" s="59"/>
      <c r="E523" s="73"/>
      <c r="F523" s="59"/>
      <c r="G523" s="90"/>
      <c r="H523" s="97"/>
    </row>
    <row r="524" spans="3:8" ht="14.25" customHeight="1" x14ac:dyDescent="0.25">
      <c r="C524" s="39"/>
      <c r="D524" s="59"/>
      <c r="E524" s="73"/>
      <c r="F524" s="59"/>
      <c r="G524" s="90"/>
      <c r="H524" s="97"/>
    </row>
    <row r="525" spans="3:8" ht="14.25" customHeight="1" x14ac:dyDescent="0.25">
      <c r="C525" s="39"/>
      <c r="D525" s="59"/>
      <c r="E525" s="73"/>
      <c r="F525" s="59"/>
      <c r="G525" s="90"/>
      <c r="H525" s="97"/>
    </row>
    <row r="526" spans="3:8" ht="14.25" customHeight="1" x14ac:dyDescent="0.25">
      <c r="C526" s="39"/>
      <c r="D526" s="59"/>
      <c r="E526" s="73"/>
      <c r="F526" s="59"/>
      <c r="G526" s="90"/>
      <c r="H526" s="97"/>
    </row>
    <row r="527" spans="3:8" ht="14.25" customHeight="1" x14ac:dyDescent="0.25">
      <c r="C527" s="39"/>
      <c r="D527" s="59"/>
      <c r="E527" s="73"/>
      <c r="F527" s="59"/>
      <c r="G527" s="90"/>
      <c r="H527" s="97"/>
    </row>
    <row r="528" spans="3:8" ht="14.25" customHeight="1" x14ac:dyDescent="0.25">
      <c r="C528" s="39"/>
      <c r="D528" s="59"/>
      <c r="E528" s="73"/>
      <c r="F528" s="59"/>
      <c r="G528" s="90"/>
      <c r="H528" s="97"/>
    </row>
    <row r="529" spans="3:8" ht="14.25" customHeight="1" x14ac:dyDescent="0.25">
      <c r="C529" s="39"/>
      <c r="D529" s="59"/>
      <c r="E529" s="73"/>
      <c r="F529" s="59"/>
      <c r="G529" s="90"/>
      <c r="H529" s="97"/>
    </row>
    <row r="530" spans="3:8" ht="14.25" customHeight="1" x14ac:dyDescent="0.25">
      <c r="C530" s="39"/>
      <c r="D530" s="59"/>
      <c r="E530" s="73"/>
      <c r="F530" s="59"/>
      <c r="G530" s="90"/>
      <c r="H530" s="97"/>
    </row>
    <row r="531" spans="3:8" ht="14.25" customHeight="1" x14ac:dyDescent="0.25">
      <c r="C531" s="39"/>
      <c r="D531" s="59"/>
      <c r="E531" s="73"/>
      <c r="F531" s="59"/>
      <c r="G531" s="90"/>
      <c r="H531" s="97"/>
    </row>
    <row r="532" spans="3:8" ht="14.25" customHeight="1" x14ac:dyDescent="0.25">
      <c r="C532" s="39"/>
      <c r="D532" s="59"/>
      <c r="E532" s="73"/>
      <c r="F532" s="59"/>
      <c r="G532" s="90"/>
      <c r="H532" s="97"/>
    </row>
    <row r="533" spans="3:8" ht="14.25" customHeight="1" x14ac:dyDescent="0.25">
      <c r="C533" s="39"/>
      <c r="D533" s="59"/>
      <c r="E533" s="73"/>
      <c r="F533" s="59"/>
      <c r="G533" s="90"/>
      <c r="H533" s="97"/>
    </row>
    <row r="534" spans="3:8" ht="14.25" customHeight="1" x14ac:dyDescent="0.25">
      <c r="C534" s="39"/>
      <c r="D534" s="59"/>
      <c r="E534" s="73"/>
      <c r="F534" s="59"/>
      <c r="G534" s="90"/>
      <c r="H534" s="97"/>
    </row>
    <row r="535" spans="3:8" ht="14.25" customHeight="1" x14ac:dyDescent="0.25">
      <c r="C535" s="39"/>
      <c r="D535" s="59"/>
      <c r="E535" s="73"/>
      <c r="F535" s="59"/>
      <c r="G535" s="90"/>
      <c r="H535" s="97"/>
    </row>
    <row r="536" spans="3:8" ht="14.25" customHeight="1" x14ac:dyDescent="0.25">
      <c r="C536" s="39"/>
      <c r="D536" s="59"/>
      <c r="E536" s="73"/>
      <c r="F536" s="59"/>
      <c r="G536" s="90"/>
      <c r="H536" s="97"/>
    </row>
    <row r="537" spans="3:8" ht="14.25" customHeight="1" x14ac:dyDescent="0.25">
      <c r="C537" s="39"/>
      <c r="D537" s="59"/>
      <c r="E537" s="73"/>
      <c r="F537" s="59"/>
      <c r="G537" s="90"/>
      <c r="H537" s="97"/>
    </row>
    <row r="538" spans="3:8" ht="14.25" customHeight="1" x14ac:dyDescent="0.25">
      <c r="C538" s="39"/>
      <c r="D538" s="59"/>
      <c r="E538" s="73"/>
      <c r="F538" s="59"/>
      <c r="G538" s="90"/>
      <c r="H538" s="97"/>
    </row>
    <row r="539" spans="3:8" ht="14.25" customHeight="1" x14ac:dyDescent="0.25">
      <c r="C539" s="39"/>
      <c r="D539" s="59"/>
      <c r="E539" s="73"/>
      <c r="F539" s="59"/>
      <c r="G539" s="90"/>
      <c r="H539" s="97"/>
    </row>
    <row r="540" spans="3:8" ht="14.25" customHeight="1" x14ac:dyDescent="0.25">
      <c r="C540" s="39"/>
      <c r="D540" s="59"/>
      <c r="E540" s="73"/>
      <c r="F540" s="59"/>
      <c r="G540" s="90"/>
      <c r="H540" s="97"/>
    </row>
    <row r="541" spans="3:8" ht="14.25" customHeight="1" x14ac:dyDescent="0.25">
      <c r="C541" s="39"/>
      <c r="D541" s="59"/>
      <c r="E541" s="73"/>
      <c r="F541" s="59"/>
      <c r="G541" s="90"/>
      <c r="H541" s="97"/>
    </row>
    <row r="542" spans="3:8" ht="14.25" customHeight="1" x14ac:dyDescent="0.25">
      <c r="C542" s="39"/>
      <c r="D542" s="59"/>
      <c r="E542" s="73"/>
      <c r="F542" s="59"/>
      <c r="G542" s="90"/>
      <c r="H542" s="97"/>
    </row>
    <row r="543" spans="3:8" ht="14.25" customHeight="1" x14ac:dyDescent="0.25">
      <c r="C543" s="39"/>
      <c r="D543" s="59"/>
      <c r="E543" s="73"/>
      <c r="F543" s="59"/>
      <c r="G543" s="90"/>
      <c r="H543" s="97"/>
    </row>
    <row r="544" spans="3:8" ht="14.25" customHeight="1" x14ac:dyDescent="0.25">
      <c r="C544" s="39"/>
      <c r="D544" s="59"/>
      <c r="E544" s="73"/>
      <c r="F544" s="59"/>
      <c r="G544" s="90"/>
      <c r="H544" s="97"/>
    </row>
    <row r="545" spans="3:8" ht="14.25" customHeight="1" x14ac:dyDescent="0.25">
      <c r="C545" s="39"/>
      <c r="D545" s="59"/>
      <c r="E545" s="73"/>
      <c r="F545" s="59"/>
      <c r="G545" s="90"/>
      <c r="H545" s="97"/>
    </row>
    <row r="546" spans="3:8" ht="14.25" customHeight="1" x14ac:dyDescent="0.25">
      <c r="C546" s="39"/>
      <c r="D546" s="59"/>
      <c r="E546" s="73"/>
      <c r="F546" s="59"/>
      <c r="G546" s="90"/>
      <c r="H546" s="97"/>
    </row>
    <row r="547" spans="3:8" ht="14.25" customHeight="1" x14ac:dyDescent="0.25">
      <c r="C547" s="39"/>
      <c r="D547" s="59"/>
      <c r="E547" s="73"/>
      <c r="F547" s="59"/>
      <c r="G547" s="90"/>
      <c r="H547" s="97"/>
    </row>
    <row r="548" spans="3:8" ht="14.25" customHeight="1" x14ac:dyDescent="0.25">
      <c r="C548" s="39"/>
      <c r="D548" s="59"/>
      <c r="E548" s="73"/>
      <c r="F548" s="59"/>
      <c r="G548" s="90"/>
      <c r="H548" s="97"/>
    </row>
    <row r="549" spans="3:8" ht="14.25" customHeight="1" x14ac:dyDescent="0.25">
      <c r="C549" s="39"/>
      <c r="D549" s="59"/>
      <c r="E549" s="73"/>
      <c r="F549" s="59"/>
      <c r="G549" s="90"/>
      <c r="H549" s="97"/>
    </row>
    <row r="550" spans="3:8" ht="14.25" customHeight="1" x14ac:dyDescent="0.25">
      <c r="C550" s="39"/>
      <c r="D550" s="59"/>
      <c r="E550" s="73"/>
      <c r="F550" s="59"/>
      <c r="G550" s="90"/>
      <c r="H550" s="97"/>
    </row>
    <row r="551" spans="3:8" ht="14.25" customHeight="1" x14ac:dyDescent="0.25">
      <c r="C551" s="39"/>
      <c r="D551" s="59"/>
      <c r="E551" s="73"/>
      <c r="F551" s="59"/>
      <c r="G551" s="90"/>
      <c r="H551" s="97"/>
    </row>
    <row r="552" spans="3:8" ht="14.25" customHeight="1" x14ac:dyDescent="0.25">
      <c r="C552" s="39"/>
      <c r="D552" s="59"/>
      <c r="E552" s="73"/>
      <c r="F552" s="59"/>
      <c r="G552" s="90"/>
      <c r="H552" s="97"/>
    </row>
    <row r="553" spans="3:8" ht="14.25" customHeight="1" x14ac:dyDescent="0.25">
      <c r="C553" s="39"/>
      <c r="D553" s="59"/>
      <c r="E553" s="73"/>
      <c r="F553" s="59"/>
      <c r="G553" s="90"/>
      <c r="H553" s="97"/>
    </row>
    <row r="554" spans="3:8" ht="14.25" customHeight="1" x14ac:dyDescent="0.25">
      <c r="C554" s="39"/>
      <c r="D554" s="59"/>
      <c r="E554" s="73"/>
      <c r="F554" s="59"/>
      <c r="G554" s="90"/>
      <c r="H554" s="97"/>
    </row>
    <row r="555" spans="3:8" ht="14.25" customHeight="1" x14ac:dyDescent="0.25">
      <c r="C555" s="39"/>
      <c r="D555" s="59"/>
      <c r="E555" s="73"/>
      <c r="F555" s="59"/>
      <c r="G555" s="90"/>
      <c r="H555" s="97"/>
    </row>
    <row r="556" spans="3:8" ht="14.25" customHeight="1" x14ac:dyDescent="0.25">
      <c r="C556" s="39"/>
      <c r="D556" s="59"/>
      <c r="E556" s="73"/>
      <c r="F556" s="59"/>
      <c r="G556" s="90"/>
      <c r="H556" s="97"/>
    </row>
    <row r="557" spans="3:8" ht="14.25" customHeight="1" x14ac:dyDescent="0.25">
      <c r="C557" s="39"/>
      <c r="D557" s="59"/>
      <c r="E557" s="73"/>
      <c r="F557" s="59"/>
      <c r="G557" s="90"/>
      <c r="H557" s="97"/>
    </row>
    <row r="558" spans="3:8" ht="14.25" customHeight="1" x14ac:dyDescent="0.25">
      <c r="C558" s="39"/>
      <c r="D558" s="59"/>
      <c r="E558" s="73"/>
      <c r="F558" s="59"/>
      <c r="G558" s="90"/>
      <c r="H558" s="97"/>
    </row>
    <row r="559" spans="3:8" ht="14.25" customHeight="1" x14ac:dyDescent="0.25">
      <c r="C559" s="39"/>
      <c r="D559" s="59"/>
      <c r="E559" s="73"/>
      <c r="F559" s="59"/>
      <c r="G559" s="90"/>
      <c r="H559" s="97"/>
    </row>
    <row r="560" spans="3:8" ht="14.25" customHeight="1" x14ac:dyDescent="0.25">
      <c r="C560" s="39"/>
      <c r="D560" s="59"/>
      <c r="E560" s="73"/>
      <c r="F560" s="59"/>
      <c r="G560" s="90"/>
      <c r="H560" s="97"/>
    </row>
    <row r="561" spans="3:8" ht="14.25" customHeight="1" x14ac:dyDescent="0.25">
      <c r="C561" s="39"/>
      <c r="D561" s="59"/>
      <c r="E561" s="73"/>
      <c r="F561" s="59"/>
      <c r="G561" s="90"/>
      <c r="H561" s="97"/>
    </row>
    <row r="562" spans="3:8" ht="14.25" customHeight="1" x14ac:dyDescent="0.25">
      <c r="C562" s="39"/>
      <c r="D562" s="59"/>
      <c r="E562" s="73"/>
      <c r="F562" s="59"/>
      <c r="G562" s="90"/>
      <c r="H562" s="97"/>
    </row>
    <row r="563" spans="3:8" ht="14.25" customHeight="1" x14ac:dyDescent="0.25">
      <c r="C563" s="39"/>
      <c r="D563" s="59"/>
      <c r="E563" s="73"/>
      <c r="F563" s="59"/>
      <c r="G563" s="90"/>
      <c r="H563" s="97"/>
    </row>
    <row r="564" spans="3:8" ht="14.25" customHeight="1" x14ac:dyDescent="0.25">
      <c r="C564" s="39"/>
      <c r="D564" s="59"/>
      <c r="E564" s="73"/>
      <c r="F564" s="59"/>
      <c r="G564" s="90"/>
      <c r="H564" s="97"/>
    </row>
    <row r="565" spans="3:8" ht="14.25" customHeight="1" x14ac:dyDescent="0.25">
      <c r="C565" s="39"/>
      <c r="D565" s="59"/>
      <c r="E565" s="73"/>
      <c r="F565" s="59"/>
      <c r="G565" s="90"/>
      <c r="H565" s="97"/>
    </row>
    <row r="566" spans="3:8" ht="14.25" customHeight="1" x14ac:dyDescent="0.25">
      <c r="C566" s="39"/>
      <c r="D566" s="59"/>
      <c r="E566" s="73"/>
      <c r="F566" s="59"/>
      <c r="G566" s="90"/>
      <c r="H566" s="97"/>
    </row>
    <row r="567" spans="3:8" ht="14.25" customHeight="1" x14ac:dyDescent="0.25">
      <c r="C567" s="39"/>
      <c r="D567" s="59"/>
      <c r="E567" s="73"/>
      <c r="F567" s="59"/>
      <c r="G567" s="90"/>
      <c r="H567" s="97"/>
    </row>
    <row r="568" spans="3:8" ht="14.25" customHeight="1" x14ac:dyDescent="0.25">
      <c r="C568" s="39"/>
      <c r="D568" s="59"/>
      <c r="E568" s="73"/>
      <c r="F568" s="59"/>
      <c r="G568" s="90"/>
      <c r="H568" s="97"/>
    </row>
    <row r="569" spans="3:8" ht="14.25" customHeight="1" x14ac:dyDescent="0.25">
      <c r="C569" s="39"/>
      <c r="D569" s="59"/>
      <c r="E569" s="73"/>
      <c r="F569" s="59"/>
      <c r="G569" s="90"/>
      <c r="H569" s="97"/>
    </row>
    <row r="570" spans="3:8" ht="14.25" customHeight="1" x14ac:dyDescent="0.25">
      <c r="C570" s="39"/>
      <c r="D570" s="59"/>
      <c r="E570" s="73"/>
      <c r="F570" s="59"/>
      <c r="G570" s="90"/>
      <c r="H570" s="97"/>
    </row>
    <row r="571" spans="3:8" ht="14.25" customHeight="1" x14ac:dyDescent="0.25">
      <c r="C571" s="39"/>
      <c r="D571" s="59"/>
      <c r="E571" s="73"/>
      <c r="F571" s="59"/>
      <c r="G571" s="90"/>
      <c r="H571" s="97"/>
    </row>
    <row r="572" spans="3:8" ht="14.25" customHeight="1" x14ac:dyDescent="0.25">
      <c r="C572" s="39"/>
      <c r="D572" s="59"/>
      <c r="E572" s="73"/>
      <c r="F572" s="59"/>
      <c r="G572" s="90"/>
      <c r="H572" s="97"/>
    </row>
    <row r="573" spans="3:8" ht="14.25" customHeight="1" x14ac:dyDescent="0.25">
      <c r="C573" s="39"/>
      <c r="D573" s="59"/>
      <c r="E573" s="73"/>
      <c r="F573" s="59"/>
      <c r="G573" s="90"/>
      <c r="H573" s="97"/>
    </row>
    <row r="574" spans="3:8" ht="14.25" customHeight="1" x14ac:dyDescent="0.25">
      <c r="C574" s="39"/>
      <c r="D574" s="59"/>
      <c r="E574" s="73"/>
      <c r="F574" s="59"/>
      <c r="G574" s="90"/>
      <c r="H574" s="97"/>
    </row>
    <row r="575" spans="3:8" ht="14.25" customHeight="1" x14ac:dyDescent="0.25">
      <c r="C575" s="39"/>
      <c r="D575" s="59"/>
      <c r="E575" s="73"/>
      <c r="F575" s="59"/>
      <c r="G575" s="90"/>
      <c r="H575" s="97"/>
    </row>
    <row r="576" spans="3:8" ht="14.25" customHeight="1" x14ac:dyDescent="0.25">
      <c r="C576" s="39"/>
      <c r="D576" s="59"/>
      <c r="E576" s="73"/>
      <c r="F576" s="59"/>
      <c r="G576" s="90"/>
      <c r="H576" s="97"/>
    </row>
    <row r="577" spans="3:8" ht="14.25" customHeight="1" x14ac:dyDescent="0.25">
      <c r="C577" s="39"/>
      <c r="D577" s="59"/>
      <c r="E577" s="73"/>
      <c r="F577" s="59"/>
      <c r="G577" s="90"/>
      <c r="H577" s="97"/>
    </row>
    <row r="578" spans="3:8" ht="14.25" customHeight="1" x14ac:dyDescent="0.25">
      <c r="C578" s="39"/>
      <c r="D578" s="59"/>
      <c r="E578" s="73"/>
      <c r="F578" s="59"/>
      <c r="G578" s="90"/>
      <c r="H578" s="97"/>
    </row>
    <row r="579" spans="3:8" ht="14.25" customHeight="1" x14ac:dyDescent="0.25">
      <c r="C579" s="39"/>
      <c r="D579" s="59"/>
      <c r="E579" s="73"/>
      <c r="F579" s="59"/>
      <c r="G579" s="90"/>
      <c r="H579" s="97"/>
    </row>
    <row r="580" spans="3:8" ht="14.25" customHeight="1" x14ac:dyDescent="0.25">
      <c r="C580" s="39"/>
      <c r="D580" s="59"/>
      <c r="E580" s="73"/>
      <c r="F580" s="59"/>
      <c r="G580" s="90"/>
      <c r="H580" s="97"/>
    </row>
    <row r="581" spans="3:8" ht="14.25" customHeight="1" x14ac:dyDescent="0.25">
      <c r="C581" s="39"/>
      <c r="D581" s="59"/>
      <c r="E581" s="73"/>
      <c r="F581" s="59"/>
      <c r="G581" s="90"/>
      <c r="H581" s="97"/>
    </row>
    <row r="582" spans="3:8" ht="14.25" customHeight="1" x14ac:dyDescent="0.25">
      <c r="C582" s="39"/>
      <c r="D582" s="59"/>
      <c r="E582" s="73"/>
      <c r="F582" s="59"/>
      <c r="G582" s="90"/>
      <c r="H582" s="97"/>
    </row>
    <row r="583" spans="3:8" ht="14.25" customHeight="1" x14ac:dyDescent="0.25">
      <c r="C583" s="39"/>
      <c r="D583" s="59"/>
      <c r="E583" s="73"/>
      <c r="F583" s="59"/>
      <c r="G583" s="90"/>
      <c r="H583" s="97"/>
    </row>
    <row r="584" spans="3:8" ht="14.25" customHeight="1" x14ac:dyDescent="0.25">
      <c r="C584" s="39"/>
      <c r="D584" s="59"/>
      <c r="E584" s="73"/>
      <c r="F584" s="59"/>
      <c r="G584" s="90"/>
      <c r="H584" s="97"/>
    </row>
    <row r="585" spans="3:8" ht="14.25" customHeight="1" x14ac:dyDescent="0.25">
      <c r="C585" s="39"/>
      <c r="D585" s="59"/>
      <c r="E585" s="73"/>
      <c r="F585" s="59"/>
      <c r="G585" s="90"/>
      <c r="H585" s="97"/>
    </row>
    <row r="586" spans="3:8" ht="14.25" customHeight="1" x14ac:dyDescent="0.25">
      <c r="C586" s="39"/>
      <c r="D586" s="59"/>
      <c r="E586" s="73"/>
      <c r="F586" s="59"/>
      <c r="G586" s="90"/>
      <c r="H586" s="97"/>
    </row>
    <row r="587" spans="3:8" ht="14.25" customHeight="1" x14ac:dyDescent="0.25">
      <c r="C587" s="39"/>
      <c r="D587" s="59"/>
      <c r="E587" s="73"/>
      <c r="F587" s="59"/>
      <c r="G587" s="90"/>
      <c r="H587" s="97"/>
    </row>
    <row r="588" spans="3:8" ht="14.25" customHeight="1" x14ac:dyDescent="0.25">
      <c r="C588" s="39"/>
      <c r="D588" s="59"/>
      <c r="E588" s="73"/>
      <c r="F588" s="59"/>
      <c r="G588" s="90"/>
      <c r="H588" s="97"/>
    </row>
    <row r="589" spans="3:8" ht="14.25" customHeight="1" x14ac:dyDescent="0.25">
      <c r="C589" s="39"/>
      <c r="D589" s="59"/>
      <c r="E589" s="73"/>
      <c r="F589" s="59"/>
      <c r="G589" s="90"/>
      <c r="H589" s="97"/>
    </row>
    <row r="590" spans="3:8" ht="14.25" customHeight="1" x14ac:dyDescent="0.25">
      <c r="C590" s="39"/>
      <c r="D590" s="59"/>
      <c r="E590" s="73"/>
      <c r="F590" s="59"/>
      <c r="G590" s="90"/>
      <c r="H590" s="97"/>
    </row>
    <row r="591" spans="3:8" ht="14.25" customHeight="1" x14ac:dyDescent="0.25">
      <c r="C591" s="39"/>
      <c r="D591" s="59"/>
      <c r="E591" s="73"/>
      <c r="F591" s="59"/>
      <c r="G591" s="90"/>
      <c r="H591" s="97"/>
    </row>
    <row r="592" spans="3:8" ht="14.25" customHeight="1" x14ac:dyDescent="0.25">
      <c r="C592" s="39"/>
      <c r="D592" s="59"/>
      <c r="E592" s="73"/>
      <c r="F592" s="59"/>
      <c r="G592" s="90"/>
      <c r="H592" s="97"/>
    </row>
    <row r="593" spans="3:8" ht="14.25" customHeight="1" x14ac:dyDescent="0.25">
      <c r="C593" s="39"/>
      <c r="D593" s="59"/>
      <c r="E593" s="73"/>
      <c r="F593" s="59"/>
      <c r="G593" s="90"/>
      <c r="H593" s="97"/>
    </row>
    <row r="594" spans="3:8" ht="14.25" customHeight="1" x14ac:dyDescent="0.25">
      <c r="C594" s="39"/>
      <c r="D594" s="59"/>
      <c r="E594" s="73"/>
      <c r="F594" s="59"/>
      <c r="G594" s="90"/>
      <c r="H594" s="97"/>
    </row>
    <row r="595" spans="3:8" ht="14.25" customHeight="1" x14ac:dyDescent="0.25">
      <c r="C595" s="39"/>
      <c r="D595" s="59"/>
      <c r="E595" s="73"/>
      <c r="F595" s="59"/>
      <c r="G595" s="90"/>
      <c r="H595" s="97"/>
    </row>
    <row r="596" spans="3:8" ht="14.25" customHeight="1" x14ac:dyDescent="0.25">
      <c r="C596" s="39"/>
      <c r="D596" s="59"/>
      <c r="E596" s="73"/>
      <c r="F596" s="59"/>
      <c r="G596" s="90"/>
      <c r="H596" s="97"/>
    </row>
    <row r="597" spans="3:8" ht="14.25" customHeight="1" x14ac:dyDescent="0.25">
      <c r="C597" s="39"/>
      <c r="D597" s="59"/>
      <c r="E597" s="73"/>
      <c r="F597" s="59"/>
      <c r="G597" s="90"/>
      <c r="H597" s="97"/>
    </row>
    <row r="598" spans="3:8" ht="14.25" customHeight="1" x14ac:dyDescent="0.25">
      <c r="C598" s="39"/>
      <c r="D598" s="59"/>
      <c r="E598" s="73"/>
      <c r="F598" s="59"/>
      <c r="G598" s="90"/>
      <c r="H598" s="97"/>
    </row>
    <row r="599" spans="3:8" ht="14.25" customHeight="1" x14ac:dyDescent="0.25">
      <c r="C599" s="39"/>
      <c r="D599" s="59"/>
      <c r="E599" s="73"/>
      <c r="F599" s="59"/>
      <c r="G599" s="90"/>
      <c r="H599" s="97"/>
    </row>
    <row r="600" spans="3:8" ht="14.25" customHeight="1" x14ac:dyDescent="0.25">
      <c r="C600" s="39"/>
      <c r="D600" s="59"/>
      <c r="E600" s="73"/>
      <c r="F600" s="59"/>
      <c r="G600" s="90"/>
      <c r="H600" s="97"/>
    </row>
    <row r="601" spans="3:8" ht="14.25" customHeight="1" x14ac:dyDescent="0.25">
      <c r="C601" s="39"/>
      <c r="D601" s="59"/>
      <c r="E601" s="73"/>
      <c r="F601" s="59"/>
      <c r="G601" s="90"/>
      <c r="H601" s="97"/>
    </row>
    <row r="602" spans="3:8" ht="14.25" customHeight="1" x14ac:dyDescent="0.25">
      <c r="C602" s="39"/>
      <c r="D602" s="59"/>
      <c r="E602" s="73"/>
      <c r="F602" s="59"/>
      <c r="G602" s="90"/>
      <c r="H602" s="97"/>
    </row>
    <row r="603" spans="3:8" ht="14.25" customHeight="1" x14ac:dyDescent="0.25">
      <c r="C603" s="39"/>
      <c r="D603" s="59"/>
      <c r="E603" s="73"/>
      <c r="F603" s="59"/>
      <c r="G603" s="90"/>
      <c r="H603" s="97"/>
    </row>
    <row r="604" spans="3:8" ht="14.25" customHeight="1" x14ac:dyDescent="0.25">
      <c r="C604" s="39"/>
      <c r="D604" s="59"/>
      <c r="E604" s="73"/>
      <c r="F604" s="59"/>
      <c r="G604" s="90"/>
      <c r="H604" s="97"/>
    </row>
    <row r="605" spans="3:8" ht="14.25" customHeight="1" x14ac:dyDescent="0.25">
      <c r="C605" s="39"/>
      <c r="D605" s="59"/>
      <c r="E605" s="73"/>
      <c r="F605" s="59"/>
      <c r="G605" s="90"/>
      <c r="H605" s="97"/>
    </row>
    <row r="606" spans="3:8" ht="14.25" customHeight="1" x14ac:dyDescent="0.25">
      <c r="C606" s="39"/>
      <c r="D606" s="59"/>
      <c r="E606" s="73"/>
      <c r="F606" s="59"/>
      <c r="G606" s="90"/>
      <c r="H606" s="97"/>
    </row>
    <row r="607" spans="3:8" ht="14.25" customHeight="1" x14ac:dyDescent="0.25">
      <c r="C607" s="39"/>
      <c r="D607" s="59"/>
      <c r="E607" s="73"/>
      <c r="F607" s="59"/>
      <c r="G607" s="90"/>
      <c r="H607" s="97"/>
    </row>
    <row r="608" spans="3:8" ht="14.25" customHeight="1" x14ac:dyDescent="0.25">
      <c r="C608" s="39"/>
      <c r="D608" s="59"/>
      <c r="E608" s="73"/>
      <c r="F608" s="59"/>
      <c r="G608" s="90"/>
      <c r="H608" s="97"/>
    </row>
    <row r="609" spans="3:8" ht="14.25" customHeight="1" x14ac:dyDescent="0.25">
      <c r="C609" s="39"/>
      <c r="D609" s="59"/>
      <c r="E609" s="73"/>
      <c r="F609" s="59"/>
      <c r="G609" s="90"/>
      <c r="H609" s="97"/>
    </row>
    <row r="610" spans="3:8" ht="14.25" customHeight="1" x14ac:dyDescent="0.25">
      <c r="C610" s="39"/>
      <c r="D610" s="59"/>
      <c r="E610" s="73"/>
      <c r="F610" s="59"/>
      <c r="G610" s="90"/>
      <c r="H610" s="97"/>
    </row>
    <row r="611" spans="3:8" ht="14.25" customHeight="1" x14ac:dyDescent="0.25">
      <c r="C611" s="39"/>
      <c r="D611" s="59"/>
      <c r="E611" s="73"/>
      <c r="F611" s="59"/>
      <c r="G611" s="90"/>
      <c r="H611" s="97"/>
    </row>
    <row r="612" spans="3:8" ht="14.25" customHeight="1" x14ac:dyDescent="0.25">
      <c r="C612" s="39"/>
      <c r="D612" s="59"/>
      <c r="E612" s="73"/>
      <c r="F612" s="59"/>
      <c r="G612" s="90"/>
      <c r="H612" s="97"/>
    </row>
    <row r="613" spans="3:8" ht="14.25" customHeight="1" x14ac:dyDescent="0.25">
      <c r="C613" s="39"/>
      <c r="D613" s="59"/>
      <c r="E613" s="73"/>
      <c r="F613" s="59"/>
      <c r="G613" s="90"/>
      <c r="H613" s="97"/>
    </row>
    <row r="614" spans="3:8" ht="14.25" customHeight="1" x14ac:dyDescent="0.25">
      <c r="C614" s="39"/>
      <c r="D614" s="59"/>
      <c r="E614" s="73"/>
      <c r="F614" s="59"/>
      <c r="G614" s="90"/>
      <c r="H614" s="97"/>
    </row>
    <row r="615" spans="3:8" ht="14.25" customHeight="1" x14ac:dyDescent="0.25">
      <c r="C615" s="39"/>
      <c r="D615" s="59"/>
      <c r="E615" s="73"/>
      <c r="F615" s="59"/>
      <c r="G615" s="90"/>
      <c r="H615" s="97"/>
    </row>
    <row r="616" spans="3:8" ht="14.25" customHeight="1" x14ac:dyDescent="0.25">
      <c r="C616" s="39"/>
      <c r="D616" s="59"/>
      <c r="E616" s="73"/>
      <c r="F616" s="59"/>
      <c r="G616" s="90"/>
      <c r="H616" s="97"/>
    </row>
    <row r="617" spans="3:8" ht="14.25" customHeight="1" x14ac:dyDescent="0.25">
      <c r="C617" s="39"/>
      <c r="D617" s="59"/>
      <c r="E617" s="73"/>
      <c r="F617" s="59"/>
      <c r="G617" s="90"/>
      <c r="H617" s="97"/>
    </row>
    <row r="618" spans="3:8" ht="14.25" customHeight="1" x14ac:dyDescent="0.25">
      <c r="C618" s="39"/>
      <c r="D618" s="59"/>
      <c r="E618" s="73"/>
      <c r="F618" s="59"/>
      <c r="G618" s="90"/>
      <c r="H618" s="97"/>
    </row>
    <row r="619" spans="3:8" ht="14.25" customHeight="1" x14ac:dyDescent="0.25">
      <c r="C619" s="39"/>
      <c r="D619" s="59"/>
      <c r="E619" s="73"/>
      <c r="F619" s="59"/>
      <c r="G619" s="90"/>
      <c r="H619" s="97"/>
    </row>
    <row r="620" spans="3:8" ht="14.25" customHeight="1" x14ac:dyDescent="0.25">
      <c r="C620" s="39"/>
      <c r="D620" s="59"/>
      <c r="E620" s="73"/>
      <c r="F620" s="59"/>
      <c r="G620" s="90"/>
      <c r="H620" s="97"/>
    </row>
    <row r="621" spans="3:8" ht="14.25" customHeight="1" x14ac:dyDescent="0.25">
      <c r="C621" s="39"/>
      <c r="D621" s="59"/>
      <c r="E621" s="73"/>
      <c r="F621" s="59"/>
      <c r="G621" s="90"/>
      <c r="H621" s="97"/>
    </row>
    <row r="622" spans="3:8" ht="14.25" customHeight="1" x14ac:dyDescent="0.25">
      <c r="C622" s="39"/>
      <c r="D622" s="59"/>
      <c r="E622" s="73"/>
      <c r="F622" s="59"/>
      <c r="G622" s="90"/>
      <c r="H622" s="97"/>
    </row>
    <row r="623" spans="3:8" ht="14.25" customHeight="1" x14ac:dyDescent="0.25">
      <c r="C623" s="39"/>
      <c r="D623" s="59"/>
      <c r="E623" s="73"/>
      <c r="F623" s="59"/>
      <c r="G623" s="90"/>
      <c r="H623" s="97"/>
    </row>
    <row r="624" spans="3:8" ht="14.25" customHeight="1" x14ac:dyDescent="0.25">
      <c r="C624" s="39"/>
      <c r="D624" s="59"/>
      <c r="E624" s="73"/>
      <c r="F624" s="59"/>
      <c r="G624" s="90"/>
      <c r="H624" s="97"/>
    </row>
    <row r="625" spans="3:8" ht="14.25" customHeight="1" x14ac:dyDescent="0.25">
      <c r="C625" s="39"/>
      <c r="D625" s="59"/>
      <c r="E625" s="73"/>
      <c r="F625" s="59"/>
      <c r="G625" s="90"/>
      <c r="H625" s="97"/>
    </row>
    <row r="626" spans="3:8" ht="14.25" customHeight="1" x14ac:dyDescent="0.25">
      <c r="C626" s="39"/>
      <c r="D626" s="59"/>
      <c r="E626" s="73"/>
      <c r="F626" s="59"/>
      <c r="G626" s="90"/>
      <c r="H626" s="97"/>
    </row>
    <row r="627" spans="3:8" ht="14.25" customHeight="1" x14ac:dyDescent="0.25">
      <c r="C627" s="39"/>
      <c r="D627" s="59"/>
      <c r="E627" s="73"/>
      <c r="F627" s="59"/>
      <c r="G627" s="90"/>
      <c r="H627" s="97"/>
    </row>
    <row r="628" spans="3:8" ht="14.25" customHeight="1" x14ac:dyDescent="0.25">
      <c r="C628" s="39"/>
      <c r="D628" s="59"/>
      <c r="E628" s="73"/>
      <c r="F628" s="59"/>
      <c r="G628" s="90"/>
      <c r="H628" s="97"/>
    </row>
    <row r="629" spans="3:8" ht="14.25" customHeight="1" x14ac:dyDescent="0.25">
      <c r="C629" s="39"/>
      <c r="D629" s="59"/>
      <c r="E629" s="73"/>
      <c r="F629" s="59"/>
      <c r="G629" s="90"/>
      <c r="H629" s="97"/>
    </row>
    <row r="630" spans="3:8" ht="14.25" customHeight="1" x14ac:dyDescent="0.25">
      <c r="C630" s="39"/>
      <c r="D630" s="59"/>
      <c r="E630" s="73"/>
      <c r="F630" s="59"/>
      <c r="G630" s="90"/>
      <c r="H630" s="97"/>
    </row>
    <row r="631" spans="3:8" ht="14.25" customHeight="1" x14ac:dyDescent="0.25">
      <c r="C631" s="39"/>
      <c r="D631" s="59"/>
      <c r="E631" s="73"/>
      <c r="F631" s="59"/>
      <c r="G631" s="90"/>
      <c r="H631" s="97"/>
    </row>
    <row r="632" spans="3:8" ht="14.25" customHeight="1" x14ac:dyDescent="0.25">
      <c r="C632" s="39"/>
      <c r="D632" s="59"/>
      <c r="E632" s="73"/>
      <c r="F632" s="59"/>
      <c r="G632" s="90"/>
      <c r="H632" s="97"/>
    </row>
    <row r="633" spans="3:8" ht="14.25" customHeight="1" x14ac:dyDescent="0.25">
      <c r="C633" s="39"/>
      <c r="D633" s="59"/>
      <c r="E633" s="73"/>
      <c r="F633" s="59"/>
      <c r="G633" s="90"/>
      <c r="H633" s="97"/>
    </row>
    <row r="634" spans="3:8" ht="14.25" customHeight="1" x14ac:dyDescent="0.25">
      <c r="C634" s="39"/>
      <c r="D634" s="59"/>
      <c r="E634" s="73"/>
      <c r="F634" s="59"/>
      <c r="G634" s="90"/>
      <c r="H634" s="97"/>
    </row>
    <row r="635" spans="3:8" ht="14.25" customHeight="1" x14ac:dyDescent="0.25">
      <c r="C635" s="39"/>
      <c r="D635" s="59"/>
      <c r="E635" s="73"/>
      <c r="F635" s="59"/>
      <c r="G635" s="90"/>
      <c r="H635" s="97"/>
    </row>
    <row r="636" spans="3:8" ht="14.25" customHeight="1" x14ac:dyDescent="0.25">
      <c r="C636" s="39"/>
      <c r="D636" s="59"/>
      <c r="E636" s="73"/>
      <c r="F636" s="59"/>
      <c r="G636" s="90"/>
      <c r="H636" s="97"/>
    </row>
    <row r="637" spans="3:8" ht="14.25" customHeight="1" x14ac:dyDescent="0.25">
      <c r="C637" s="39"/>
      <c r="D637" s="59"/>
      <c r="E637" s="73"/>
      <c r="F637" s="59"/>
      <c r="G637" s="90"/>
      <c r="H637" s="97"/>
    </row>
    <row r="638" spans="3:8" ht="14.25" customHeight="1" x14ac:dyDescent="0.25">
      <c r="C638" s="39"/>
      <c r="D638" s="59"/>
      <c r="E638" s="73"/>
      <c r="F638" s="59"/>
      <c r="G638" s="90"/>
      <c r="H638" s="97"/>
    </row>
    <row r="639" spans="3:8" ht="14.25" customHeight="1" x14ac:dyDescent="0.25">
      <c r="C639" s="39"/>
      <c r="D639" s="59"/>
      <c r="E639" s="73"/>
      <c r="F639" s="59"/>
      <c r="G639" s="90"/>
      <c r="H639" s="97"/>
    </row>
    <row r="640" spans="3:8" ht="14.25" customHeight="1" x14ac:dyDescent="0.25">
      <c r="C640" s="39"/>
      <c r="D640" s="59"/>
      <c r="E640" s="73"/>
      <c r="F640" s="59"/>
      <c r="G640" s="90"/>
      <c r="H640" s="97"/>
    </row>
    <row r="641" spans="3:8" ht="14.25" customHeight="1" x14ac:dyDescent="0.25">
      <c r="C641" s="39"/>
      <c r="D641" s="59"/>
      <c r="E641" s="73"/>
      <c r="F641" s="59"/>
      <c r="G641" s="90"/>
      <c r="H641" s="97"/>
    </row>
    <row r="642" spans="3:8" ht="14.25" customHeight="1" x14ac:dyDescent="0.25">
      <c r="C642" s="39"/>
      <c r="D642" s="59"/>
      <c r="E642" s="73"/>
      <c r="F642" s="59"/>
      <c r="G642" s="90"/>
      <c r="H642" s="97"/>
    </row>
    <row r="643" spans="3:8" ht="14.25" customHeight="1" x14ac:dyDescent="0.25">
      <c r="C643" s="39"/>
      <c r="D643" s="59"/>
      <c r="E643" s="73"/>
      <c r="F643" s="59"/>
      <c r="G643" s="90"/>
      <c r="H643" s="97"/>
    </row>
    <row r="644" spans="3:8" ht="14.25" customHeight="1" x14ac:dyDescent="0.25">
      <c r="C644" s="39"/>
      <c r="D644" s="59"/>
      <c r="E644" s="73"/>
      <c r="F644" s="59"/>
      <c r="G644" s="90"/>
      <c r="H644" s="97"/>
    </row>
    <row r="645" spans="3:8" ht="14.25" customHeight="1" x14ac:dyDescent="0.25">
      <c r="C645" s="39"/>
      <c r="D645" s="59"/>
      <c r="E645" s="73"/>
      <c r="F645" s="59"/>
      <c r="G645" s="90"/>
      <c r="H645" s="97"/>
    </row>
    <row r="646" spans="3:8" ht="14.25" customHeight="1" x14ac:dyDescent="0.25">
      <c r="C646" s="39"/>
      <c r="D646" s="59"/>
      <c r="E646" s="73"/>
      <c r="F646" s="59"/>
      <c r="G646" s="90"/>
      <c r="H646" s="97"/>
    </row>
    <row r="647" spans="3:8" ht="14.25" customHeight="1" x14ac:dyDescent="0.25">
      <c r="C647" s="39"/>
      <c r="D647" s="59"/>
      <c r="E647" s="73"/>
      <c r="F647" s="59"/>
      <c r="G647" s="90"/>
      <c r="H647" s="97"/>
    </row>
    <row r="648" spans="3:8" ht="14.25" customHeight="1" x14ac:dyDescent="0.25">
      <c r="C648" s="39"/>
      <c r="D648" s="59"/>
      <c r="E648" s="73"/>
      <c r="F648" s="59"/>
      <c r="G648" s="90"/>
      <c r="H648" s="97"/>
    </row>
    <row r="649" spans="3:8" ht="14.25" customHeight="1" x14ac:dyDescent="0.25">
      <c r="C649" s="39"/>
      <c r="D649" s="59"/>
      <c r="E649" s="73"/>
      <c r="F649" s="59"/>
      <c r="G649" s="90"/>
      <c r="H649" s="97"/>
    </row>
    <row r="650" spans="3:8" ht="14.25" customHeight="1" x14ac:dyDescent="0.25">
      <c r="C650" s="39"/>
      <c r="D650" s="59"/>
      <c r="E650" s="73"/>
      <c r="F650" s="59"/>
      <c r="G650" s="90"/>
      <c r="H650" s="97"/>
    </row>
    <row r="651" spans="3:8" ht="14.25" customHeight="1" x14ac:dyDescent="0.25">
      <c r="C651" s="39"/>
      <c r="D651" s="59"/>
      <c r="E651" s="73"/>
      <c r="F651" s="59"/>
      <c r="G651" s="90"/>
      <c r="H651" s="97"/>
    </row>
    <row r="652" spans="3:8" ht="14.25" customHeight="1" x14ac:dyDescent="0.25">
      <c r="C652" s="39"/>
      <c r="D652" s="59"/>
      <c r="E652" s="73"/>
      <c r="F652" s="59"/>
      <c r="G652" s="90"/>
      <c r="H652" s="97"/>
    </row>
    <row r="653" spans="3:8" ht="14.25" customHeight="1" x14ac:dyDescent="0.25">
      <c r="C653" s="39"/>
      <c r="D653" s="59"/>
      <c r="E653" s="73"/>
      <c r="F653" s="59"/>
      <c r="G653" s="90"/>
      <c r="H653" s="97"/>
    </row>
    <row r="654" spans="3:8" ht="14.25" customHeight="1" x14ac:dyDescent="0.25">
      <c r="C654" s="39"/>
      <c r="D654" s="59"/>
      <c r="E654" s="73"/>
      <c r="F654" s="59"/>
      <c r="G654" s="90"/>
      <c r="H654" s="97"/>
    </row>
    <row r="655" spans="3:8" ht="14.25" customHeight="1" x14ac:dyDescent="0.25">
      <c r="C655" s="39"/>
      <c r="D655" s="59"/>
      <c r="E655" s="73"/>
      <c r="F655" s="59"/>
      <c r="G655" s="90"/>
      <c r="H655" s="97"/>
    </row>
    <row r="656" spans="3:8" ht="14.25" customHeight="1" x14ac:dyDescent="0.25">
      <c r="C656" s="39"/>
      <c r="D656" s="59"/>
      <c r="E656" s="73"/>
      <c r="F656" s="59"/>
      <c r="G656" s="90"/>
      <c r="H656" s="97"/>
    </row>
    <row r="657" spans="3:8" ht="14.25" customHeight="1" x14ac:dyDescent="0.25">
      <c r="C657" s="39"/>
      <c r="D657" s="59"/>
      <c r="E657" s="73"/>
      <c r="F657" s="59"/>
      <c r="G657" s="90"/>
      <c r="H657" s="97"/>
    </row>
    <row r="658" spans="3:8" ht="14.25" customHeight="1" x14ac:dyDescent="0.25">
      <c r="C658" s="39"/>
      <c r="D658" s="59"/>
      <c r="E658" s="73"/>
      <c r="F658" s="59"/>
      <c r="G658" s="90"/>
      <c r="H658" s="97"/>
    </row>
    <row r="659" spans="3:8" ht="14.25" customHeight="1" x14ac:dyDescent="0.25">
      <c r="C659" s="39"/>
      <c r="D659" s="59"/>
      <c r="E659" s="73"/>
      <c r="F659" s="59"/>
      <c r="G659" s="90"/>
      <c r="H659" s="97"/>
    </row>
    <row r="660" spans="3:8" ht="14.25" customHeight="1" x14ac:dyDescent="0.25">
      <c r="C660" s="39"/>
      <c r="D660" s="59"/>
      <c r="E660" s="73"/>
      <c r="F660" s="59"/>
      <c r="G660" s="90"/>
      <c r="H660" s="97"/>
    </row>
    <row r="661" spans="3:8" ht="14.25" customHeight="1" x14ac:dyDescent="0.25">
      <c r="C661" s="39"/>
      <c r="D661" s="59"/>
      <c r="E661" s="73"/>
      <c r="F661" s="59"/>
      <c r="G661" s="90"/>
      <c r="H661" s="97"/>
    </row>
    <row r="662" spans="3:8" ht="14.25" customHeight="1" x14ac:dyDescent="0.25">
      <c r="C662" s="39"/>
      <c r="D662" s="59"/>
      <c r="E662" s="73"/>
      <c r="F662" s="59"/>
      <c r="G662" s="90"/>
      <c r="H662" s="97"/>
    </row>
    <row r="663" spans="3:8" ht="14.25" customHeight="1" x14ac:dyDescent="0.25">
      <c r="C663" s="39"/>
      <c r="D663" s="59"/>
      <c r="E663" s="73"/>
      <c r="F663" s="59"/>
      <c r="G663" s="90"/>
      <c r="H663" s="97"/>
    </row>
    <row r="664" spans="3:8" ht="14.25" customHeight="1" x14ac:dyDescent="0.25">
      <c r="C664" s="39"/>
      <c r="D664" s="59"/>
      <c r="E664" s="73"/>
      <c r="F664" s="59"/>
      <c r="G664" s="90"/>
      <c r="H664" s="97"/>
    </row>
    <row r="665" spans="3:8" ht="14.25" customHeight="1" x14ac:dyDescent="0.25">
      <c r="C665" s="39"/>
      <c r="D665" s="59"/>
      <c r="E665" s="73"/>
      <c r="F665" s="59"/>
      <c r="G665" s="90"/>
      <c r="H665" s="97"/>
    </row>
    <row r="666" spans="3:8" ht="14.25" customHeight="1" x14ac:dyDescent="0.25">
      <c r="C666" s="39"/>
      <c r="D666" s="59"/>
      <c r="E666" s="73"/>
      <c r="F666" s="59"/>
      <c r="G666" s="90"/>
      <c r="H666" s="97"/>
    </row>
    <row r="667" spans="3:8" ht="14.25" customHeight="1" x14ac:dyDescent="0.25">
      <c r="C667" s="39"/>
      <c r="D667" s="59"/>
      <c r="E667" s="73"/>
      <c r="F667" s="59"/>
      <c r="G667" s="90"/>
      <c r="H667" s="97"/>
    </row>
    <row r="668" spans="3:8" ht="14.25" customHeight="1" x14ac:dyDescent="0.25">
      <c r="C668" s="39"/>
      <c r="D668" s="59"/>
      <c r="E668" s="73"/>
      <c r="F668" s="59"/>
      <c r="G668" s="90"/>
      <c r="H668" s="97"/>
    </row>
    <row r="669" spans="3:8" ht="14.25" customHeight="1" x14ac:dyDescent="0.25">
      <c r="C669" s="39"/>
      <c r="D669" s="59"/>
      <c r="E669" s="73"/>
      <c r="F669" s="59"/>
      <c r="G669" s="90"/>
      <c r="H669" s="97"/>
    </row>
    <row r="670" spans="3:8" ht="14.25" customHeight="1" x14ac:dyDescent="0.25">
      <c r="C670" s="39"/>
      <c r="D670" s="59"/>
      <c r="E670" s="73"/>
      <c r="F670" s="59"/>
      <c r="G670" s="90"/>
      <c r="H670" s="97"/>
    </row>
    <row r="671" spans="3:8" ht="14.25" customHeight="1" x14ac:dyDescent="0.25">
      <c r="C671" s="39"/>
      <c r="D671" s="59"/>
      <c r="E671" s="73"/>
      <c r="F671" s="59"/>
      <c r="G671" s="90"/>
      <c r="H671" s="97"/>
    </row>
    <row r="672" spans="3:8" ht="14.25" customHeight="1" x14ac:dyDescent="0.25">
      <c r="C672" s="39"/>
      <c r="D672" s="59"/>
      <c r="E672" s="73"/>
      <c r="F672" s="59"/>
      <c r="G672" s="90"/>
      <c r="H672" s="97"/>
    </row>
    <row r="673" spans="3:8" ht="14.25" customHeight="1" x14ac:dyDescent="0.25">
      <c r="C673" s="39"/>
      <c r="D673" s="59"/>
      <c r="E673" s="73"/>
      <c r="F673" s="59"/>
      <c r="G673" s="90"/>
      <c r="H673" s="97"/>
    </row>
    <row r="674" spans="3:8" ht="14.25" customHeight="1" x14ac:dyDescent="0.25">
      <c r="C674" s="39"/>
      <c r="D674" s="59"/>
      <c r="E674" s="73"/>
      <c r="F674" s="59"/>
      <c r="G674" s="90"/>
      <c r="H674" s="97"/>
    </row>
    <row r="675" spans="3:8" ht="14.25" customHeight="1" x14ac:dyDescent="0.25">
      <c r="C675" s="39"/>
      <c r="D675" s="59"/>
      <c r="E675" s="73"/>
      <c r="F675" s="59"/>
      <c r="G675" s="90"/>
      <c r="H675" s="97"/>
    </row>
    <row r="676" spans="3:8" ht="14.25" customHeight="1" x14ac:dyDescent="0.25">
      <c r="C676" s="39"/>
      <c r="D676" s="59"/>
      <c r="E676" s="73"/>
      <c r="F676" s="59"/>
      <c r="G676" s="90"/>
      <c r="H676" s="97"/>
    </row>
    <row r="677" spans="3:8" ht="14.25" customHeight="1" x14ac:dyDescent="0.25">
      <c r="C677" s="39"/>
      <c r="D677" s="59"/>
      <c r="E677" s="73"/>
      <c r="F677" s="59"/>
      <c r="G677" s="90"/>
      <c r="H677" s="97"/>
    </row>
    <row r="678" spans="3:8" ht="14.25" customHeight="1" x14ac:dyDescent="0.25">
      <c r="C678" s="39"/>
      <c r="D678" s="59"/>
      <c r="E678" s="73"/>
      <c r="F678" s="59"/>
      <c r="G678" s="90"/>
      <c r="H678" s="97"/>
    </row>
    <row r="679" spans="3:8" ht="14.25" customHeight="1" x14ac:dyDescent="0.25">
      <c r="C679" s="39"/>
      <c r="D679" s="59"/>
      <c r="E679" s="73"/>
      <c r="F679" s="59"/>
      <c r="G679" s="90"/>
      <c r="H679" s="97"/>
    </row>
    <row r="680" spans="3:8" ht="14.25" customHeight="1" x14ac:dyDescent="0.25">
      <c r="C680" s="39"/>
      <c r="D680" s="59"/>
      <c r="E680" s="73"/>
      <c r="F680" s="59"/>
      <c r="G680" s="90"/>
      <c r="H680" s="97"/>
    </row>
    <row r="681" spans="3:8" ht="14.25" customHeight="1" x14ac:dyDescent="0.25">
      <c r="C681" s="39"/>
      <c r="D681" s="59"/>
      <c r="E681" s="73"/>
      <c r="F681" s="59"/>
      <c r="G681" s="90"/>
      <c r="H681" s="97"/>
    </row>
    <row r="682" spans="3:8" ht="14.25" customHeight="1" x14ac:dyDescent="0.25">
      <c r="C682" s="39"/>
      <c r="D682" s="59"/>
      <c r="E682" s="73"/>
      <c r="F682" s="59"/>
      <c r="G682" s="90"/>
      <c r="H682" s="97"/>
    </row>
    <row r="683" spans="3:8" ht="14.25" customHeight="1" x14ac:dyDescent="0.25">
      <c r="C683" s="39"/>
      <c r="D683" s="59"/>
      <c r="E683" s="73"/>
      <c r="F683" s="59"/>
      <c r="G683" s="90"/>
      <c r="H683" s="97"/>
    </row>
    <row r="684" spans="3:8" ht="14.25" customHeight="1" x14ac:dyDescent="0.25">
      <c r="C684" s="39"/>
      <c r="D684" s="59"/>
      <c r="E684" s="73"/>
      <c r="F684" s="59"/>
      <c r="G684" s="90"/>
      <c r="H684" s="97"/>
    </row>
    <row r="685" spans="3:8" ht="14.25" customHeight="1" x14ac:dyDescent="0.25">
      <c r="C685" s="39"/>
      <c r="D685" s="59"/>
      <c r="E685" s="73"/>
      <c r="F685" s="59"/>
      <c r="G685" s="90"/>
      <c r="H685" s="97"/>
    </row>
    <row r="686" spans="3:8" ht="14.25" customHeight="1" x14ac:dyDescent="0.25">
      <c r="C686" s="39"/>
      <c r="D686" s="59"/>
      <c r="E686" s="73"/>
      <c r="F686" s="59"/>
      <c r="G686" s="90"/>
      <c r="H686" s="97"/>
    </row>
    <row r="687" spans="3:8" ht="14.25" customHeight="1" x14ac:dyDescent="0.25">
      <c r="C687" s="39"/>
      <c r="D687" s="59"/>
      <c r="E687" s="73"/>
      <c r="F687" s="59"/>
      <c r="G687" s="90"/>
      <c r="H687" s="97"/>
    </row>
    <row r="688" spans="3:8" ht="14.25" customHeight="1" x14ac:dyDescent="0.25">
      <c r="C688" s="39"/>
      <c r="D688" s="59"/>
      <c r="E688" s="73"/>
      <c r="F688" s="59"/>
      <c r="G688" s="90"/>
      <c r="H688" s="97"/>
    </row>
    <row r="689" spans="3:8" ht="14.25" customHeight="1" x14ac:dyDescent="0.25">
      <c r="C689" s="39"/>
      <c r="D689" s="59"/>
      <c r="E689" s="73"/>
      <c r="F689" s="59"/>
      <c r="G689" s="90"/>
      <c r="H689" s="97"/>
    </row>
    <row r="690" spans="3:8" ht="14.25" customHeight="1" x14ac:dyDescent="0.25">
      <c r="C690" s="39"/>
      <c r="D690" s="59"/>
      <c r="E690" s="73"/>
      <c r="F690" s="59"/>
      <c r="G690" s="90"/>
      <c r="H690" s="97"/>
    </row>
    <row r="691" spans="3:8" ht="14.25" customHeight="1" x14ac:dyDescent="0.25">
      <c r="C691" s="39"/>
      <c r="D691" s="59"/>
      <c r="E691" s="73"/>
      <c r="F691" s="59"/>
      <c r="G691" s="90"/>
      <c r="H691" s="97"/>
    </row>
    <row r="692" spans="3:8" ht="14.25" customHeight="1" x14ac:dyDescent="0.25">
      <c r="C692" s="39"/>
      <c r="D692" s="59"/>
      <c r="E692" s="73"/>
      <c r="F692" s="59"/>
      <c r="G692" s="90"/>
      <c r="H692" s="97"/>
    </row>
    <row r="693" spans="3:8" ht="14.25" customHeight="1" x14ac:dyDescent="0.25">
      <c r="C693" s="39"/>
      <c r="D693" s="59"/>
      <c r="E693" s="73"/>
      <c r="F693" s="59"/>
      <c r="G693" s="90"/>
      <c r="H693" s="97"/>
    </row>
    <row r="694" spans="3:8" ht="14.25" customHeight="1" x14ac:dyDescent="0.25">
      <c r="C694" s="39"/>
      <c r="D694" s="59"/>
      <c r="E694" s="73"/>
      <c r="F694" s="59"/>
      <c r="G694" s="90"/>
      <c r="H694" s="97"/>
    </row>
    <row r="695" spans="3:8" ht="14.25" customHeight="1" x14ac:dyDescent="0.25">
      <c r="C695" s="39"/>
      <c r="D695" s="59"/>
      <c r="E695" s="73"/>
      <c r="F695" s="59"/>
      <c r="G695" s="90"/>
      <c r="H695" s="97"/>
    </row>
    <row r="696" spans="3:8" ht="14.25" customHeight="1" x14ac:dyDescent="0.25">
      <c r="C696" s="39"/>
      <c r="D696" s="59"/>
      <c r="E696" s="73"/>
      <c r="F696" s="59"/>
      <c r="G696" s="90"/>
      <c r="H696" s="97"/>
    </row>
    <row r="697" spans="3:8" ht="14.25" customHeight="1" x14ac:dyDescent="0.25">
      <c r="C697" s="39"/>
      <c r="D697" s="59"/>
      <c r="E697" s="73"/>
      <c r="F697" s="59"/>
      <c r="G697" s="90"/>
      <c r="H697" s="97"/>
    </row>
    <row r="698" spans="3:8" ht="14.25" customHeight="1" x14ac:dyDescent="0.25">
      <c r="C698" s="39"/>
      <c r="D698" s="59"/>
      <c r="E698" s="73"/>
      <c r="F698" s="59"/>
      <c r="G698" s="90"/>
      <c r="H698" s="97"/>
    </row>
    <row r="699" spans="3:8" ht="14.25" customHeight="1" x14ac:dyDescent="0.25">
      <c r="C699" s="39"/>
      <c r="D699" s="59"/>
      <c r="E699" s="73"/>
      <c r="F699" s="59"/>
      <c r="G699" s="90"/>
      <c r="H699" s="97"/>
    </row>
    <row r="700" spans="3:8" ht="14.25" customHeight="1" x14ac:dyDescent="0.25">
      <c r="C700" s="39"/>
      <c r="D700" s="59"/>
      <c r="E700" s="73"/>
      <c r="F700" s="59"/>
      <c r="G700" s="90"/>
      <c r="H700" s="97"/>
    </row>
    <row r="701" spans="3:8" ht="14.25" customHeight="1" x14ac:dyDescent="0.25">
      <c r="C701" s="39"/>
      <c r="D701" s="59"/>
      <c r="E701" s="73"/>
      <c r="F701" s="59"/>
      <c r="G701" s="90"/>
      <c r="H701" s="97"/>
    </row>
    <row r="702" spans="3:8" ht="14.25" customHeight="1" x14ac:dyDescent="0.25">
      <c r="C702" s="39"/>
      <c r="D702" s="59"/>
      <c r="E702" s="73"/>
      <c r="F702" s="59"/>
      <c r="G702" s="90"/>
      <c r="H702" s="97"/>
    </row>
    <row r="703" spans="3:8" ht="14.25" customHeight="1" x14ac:dyDescent="0.25">
      <c r="C703" s="39"/>
      <c r="D703" s="59"/>
      <c r="E703" s="73"/>
      <c r="F703" s="59"/>
      <c r="G703" s="90"/>
      <c r="H703" s="97"/>
    </row>
    <row r="704" spans="3:8" ht="14.25" customHeight="1" x14ac:dyDescent="0.25">
      <c r="C704" s="39"/>
      <c r="D704" s="59"/>
      <c r="E704" s="73"/>
      <c r="F704" s="59"/>
      <c r="G704" s="90"/>
      <c r="H704" s="97"/>
    </row>
    <row r="705" spans="3:8" ht="14.25" customHeight="1" x14ac:dyDescent="0.25">
      <c r="C705" s="39"/>
      <c r="D705" s="59"/>
      <c r="E705" s="73"/>
      <c r="F705" s="59"/>
      <c r="G705" s="90"/>
      <c r="H705" s="97"/>
    </row>
    <row r="706" spans="3:8" ht="14.25" customHeight="1" x14ac:dyDescent="0.25">
      <c r="C706" s="39"/>
      <c r="D706" s="59"/>
      <c r="E706" s="73"/>
      <c r="F706" s="59"/>
      <c r="G706" s="90"/>
      <c r="H706" s="97"/>
    </row>
    <row r="707" spans="3:8" ht="14.25" customHeight="1" x14ac:dyDescent="0.25">
      <c r="C707" s="39"/>
      <c r="D707" s="59"/>
      <c r="E707" s="73"/>
      <c r="F707" s="59"/>
      <c r="G707" s="90"/>
      <c r="H707" s="97"/>
    </row>
    <row r="708" spans="3:8" ht="14.25" customHeight="1" x14ac:dyDescent="0.25">
      <c r="C708" s="39"/>
      <c r="D708" s="59"/>
      <c r="E708" s="73"/>
      <c r="F708" s="59"/>
      <c r="G708" s="90"/>
      <c r="H708" s="97"/>
    </row>
    <row r="709" spans="3:8" ht="14.25" customHeight="1" x14ac:dyDescent="0.25">
      <c r="C709" s="39"/>
      <c r="D709" s="59"/>
      <c r="E709" s="73"/>
      <c r="F709" s="59"/>
      <c r="G709" s="90"/>
      <c r="H709" s="97"/>
    </row>
    <row r="710" spans="3:8" ht="14.25" customHeight="1" x14ac:dyDescent="0.25">
      <c r="C710" s="39"/>
      <c r="D710" s="59"/>
      <c r="E710" s="73"/>
      <c r="F710" s="59"/>
      <c r="G710" s="90"/>
      <c r="H710" s="97"/>
    </row>
    <row r="711" spans="3:8" ht="14.25" customHeight="1" x14ac:dyDescent="0.25">
      <c r="C711" s="39"/>
      <c r="D711" s="59"/>
      <c r="E711" s="73"/>
      <c r="F711" s="59"/>
      <c r="G711" s="90"/>
      <c r="H711" s="97"/>
    </row>
    <row r="712" spans="3:8" ht="14.25" customHeight="1" x14ac:dyDescent="0.25">
      <c r="C712" s="39"/>
      <c r="D712" s="59"/>
      <c r="E712" s="73"/>
      <c r="F712" s="59"/>
      <c r="G712" s="90"/>
      <c r="H712" s="97"/>
    </row>
    <row r="713" spans="3:8" ht="14.25" customHeight="1" x14ac:dyDescent="0.25">
      <c r="C713" s="39"/>
      <c r="D713" s="59"/>
      <c r="E713" s="73"/>
      <c r="F713" s="59"/>
      <c r="G713" s="90"/>
      <c r="H713" s="97"/>
    </row>
    <row r="714" spans="3:8" ht="14.25" customHeight="1" x14ac:dyDescent="0.25">
      <c r="C714" s="39"/>
      <c r="D714" s="59"/>
      <c r="E714" s="73"/>
      <c r="F714" s="59"/>
      <c r="G714" s="90"/>
      <c r="H714" s="97"/>
    </row>
    <row r="715" spans="3:8" ht="14.25" customHeight="1" x14ac:dyDescent="0.25">
      <c r="C715" s="39"/>
      <c r="D715" s="59"/>
      <c r="E715" s="73"/>
      <c r="F715" s="59"/>
      <c r="G715" s="90"/>
      <c r="H715" s="97"/>
    </row>
    <row r="716" spans="3:8" ht="14.25" customHeight="1" x14ac:dyDescent="0.25">
      <c r="C716" s="39"/>
      <c r="D716" s="59"/>
      <c r="E716" s="73"/>
      <c r="F716" s="59"/>
      <c r="G716" s="90"/>
      <c r="H716" s="97"/>
    </row>
    <row r="717" spans="3:8" ht="14.25" customHeight="1" x14ac:dyDescent="0.25">
      <c r="C717" s="39"/>
      <c r="D717" s="59"/>
      <c r="E717" s="73"/>
      <c r="F717" s="59"/>
      <c r="G717" s="90"/>
      <c r="H717" s="97"/>
    </row>
    <row r="718" spans="3:8" ht="14.25" customHeight="1" x14ac:dyDescent="0.25">
      <c r="C718" s="39"/>
      <c r="D718" s="59"/>
      <c r="E718" s="73"/>
      <c r="F718" s="59"/>
      <c r="G718" s="90"/>
      <c r="H718" s="97"/>
    </row>
    <row r="719" spans="3:8" ht="14.25" customHeight="1" x14ac:dyDescent="0.25">
      <c r="C719" s="39"/>
      <c r="D719" s="59"/>
      <c r="E719" s="73"/>
      <c r="F719" s="59"/>
      <c r="G719" s="90"/>
      <c r="H719" s="97"/>
    </row>
    <row r="720" spans="3:8" ht="14.25" customHeight="1" x14ac:dyDescent="0.25">
      <c r="C720" s="39"/>
      <c r="D720" s="59"/>
      <c r="E720" s="73"/>
      <c r="F720" s="59"/>
      <c r="G720" s="90"/>
      <c r="H720" s="97"/>
    </row>
    <row r="721" spans="3:8" ht="14.25" customHeight="1" x14ac:dyDescent="0.25">
      <c r="C721" s="39"/>
      <c r="D721" s="59"/>
      <c r="E721" s="73"/>
      <c r="F721" s="59"/>
      <c r="G721" s="90"/>
      <c r="H721" s="97"/>
    </row>
    <row r="722" spans="3:8" ht="14.25" customHeight="1" x14ac:dyDescent="0.25">
      <c r="C722" s="39"/>
      <c r="D722" s="59"/>
      <c r="E722" s="73"/>
      <c r="F722" s="59"/>
      <c r="G722" s="90"/>
      <c r="H722" s="97"/>
    </row>
    <row r="723" spans="3:8" ht="14.25" customHeight="1" x14ac:dyDescent="0.25">
      <c r="C723" s="39"/>
      <c r="D723" s="59"/>
      <c r="E723" s="73"/>
      <c r="F723" s="59"/>
      <c r="G723" s="90"/>
      <c r="H723" s="97"/>
    </row>
    <row r="724" spans="3:8" ht="14.25" customHeight="1" x14ac:dyDescent="0.25">
      <c r="C724" s="39"/>
      <c r="D724" s="59"/>
      <c r="E724" s="73"/>
      <c r="F724" s="59"/>
      <c r="G724" s="90"/>
      <c r="H724" s="97"/>
    </row>
    <row r="725" spans="3:8" ht="14.25" customHeight="1" x14ac:dyDescent="0.25">
      <c r="C725" s="39"/>
      <c r="D725" s="59"/>
      <c r="E725" s="73"/>
      <c r="F725" s="59"/>
      <c r="G725" s="90"/>
      <c r="H725" s="97"/>
    </row>
    <row r="726" spans="3:8" ht="14.25" customHeight="1" x14ac:dyDescent="0.25">
      <c r="C726" s="39"/>
      <c r="D726" s="59"/>
      <c r="E726" s="73"/>
      <c r="F726" s="59"/>
      <c r="G726" s="90"/>
      <c r="H726" s="97"/>
    </row>
    <row r="727" spans="3:8" ht="14.25" customHeight="1" x14ac:dyDescent="0.25">
      <c r="C727" s="39"/>
      <c r="D727" s="59"/>
      <c r="E727" s="73"/>
      <c r="F727" s="59"/>
      <c r="G727" s="90"/>
      <c r="H727" s="97"/>
    </row>
    <row r="728" spans="3:8" ht="14.25" customHeight="1" x14ac:dyDescent="0.25">
      <c r="C728" s="39"/>
      <c r="D728" s="59"/>
      <c r="E728" s="73"/>
      <c r="F728" s="59"/>
      <c r="G728" s="90"/>
      <c r="H728" s="97"/>
    </row>
    <row r="729" spans="3:8" ht="14.25" customHeight="1" x14ac:dyDescent="0.25">
      <c r="C729" s="39"/>
      <c r="D729" s="59"/>
      <c r="E729" s="73"/>
      <c r="F729" s="59"/>
      <c r="G729" s="90"/>
      <c r="H729" s="97"/>
    </row>
    <row r="730" spans="3:8" ht="14.25" customHeight="1" x14ac:dyDescent="0.25">
      <c r="C730" s="39"/>
      <c r="D730" s="59"/>
      <c r="E730" s="73"/>
      <c r="F730" s="59"/>
      <c r="G730" s="90"/>
      <c r="H730" s="97"/>
    </row>
    <row r="731" spans="3:8" ht="14.25" customHeight="1" x14ac:dyDescent="0.25">
      <c r="C731" s="39"/>
      <c r="D731" s="59"/>
      <c r="E731" s="73"/>
      <c r="F731" s="59"/>
      <c r="G731" s="90"/>
      <c r="H731" s="97"/>
    </row>
    <row r="732" spans="3:8" ht="14.25" customHeight="1" x14ac:dyDescent="0.25">
      <c r="C732" s="39"/>
      <c r="D732" s="59"/>
      <c r="E732" s="73"/>
      <c r="F732" s="59"/>
      <c r="G732" s="90"/>
      <c r="H732" s="97"/>
    </row>
    <row r="733" spans="3:8" ht="14.25" customHeight="1" x14ac:dyDescent="0.25">
      <c r="C733" s="39"/>
      <c r="D733" s="59"/>
      <c r="E733" s="73"/>
      <c r="F733" s="59"/>
      <c r="G733" s="90"/>
      <c r="H733" s="97"/>
    </row>
    <row r="734" spans="3:8" ht="14.25" customHeight="1" x14ac:dyDescent="0.25">
      <c r="C734" s="39"/>
      <c r="D734" s="59"/>
      <c r="E734" s="73"/>
      <c r="F734" s="59"/>
      <c r="G734" s="90"/>
      <c r="H734" s="97"/>
    </row>
    <row r="735" spans="3:8" ht="14.25" customHeight="1" x14ac:dyDescent="0.25">
      <c r="C735" s="39"/>
      <c r="D735" s="59"/>
      <c r="E735" s="73"/>
      <c r="F735" s="59"/>
      <c r="G735" s="90"/>
      <c r="H735" s="97"/>
    </row>
    <row r="736" spans="3:8" ht="14.25" customHeight="1" x14ac:dyDescent="0.25">
      <c r="C736" s="39"/>
      <c r="D736" s="59"/>
      <c r="E736" s="73"/>
      <c r="F736" s="59"/>
      <c r="G736" s="90"/>
      <c r="H736" s="97"/>
    </row>
    <row r="737" spans="3:8" ht="14.25" customHeight="1" x14ac:dyDescent="0.25">
      <c r="C737" s="39"/>
      <c r="D737" s="59"/>
      <c r="E737" s="73"/>
      <c r="F737" s="59"/>
      <c r="G737" s="90"/>
      <c r="H737" s="97"/>
    </row>
    <row r="738" spans="3:8" ht="14.25" customHeight="1" x14ac:dyDescent="0.25">
      <c r="C738" s="39"/>
      <c r="D738" s="59"/>
      <c r="E738" s="73"/>
      <c r="F738" s="59"/>
      <c r="G738" s="90"/>
      <c r="H738" s="97"/>
    </row>
    <row r="739" spans="3:8" ht="14.25" customHeight="1" x14ac:dyDescent="0.25">
      <c r="C739" s="39"/>
      <c r="D739" s="59"/>
      <c r="E739" s="73"/>
      <c r="F739" s="59"/>
      <c r="G739" s="90"/>
      <c r="H739" s="97"/>
    </row>
    <row r="740" spans="3:8" ht="14.25" customHeight="1" x14ac:dyDescent="0.25">
      <c r="C740" s="39"/>
      <c r="D740" s="59"/>
      <c r="E740" s="73"/>
      <c r="F740" s="59"/>
      <c r="G740" s="90"/>
      <c r="H740" s="97"/>
    </row>
    <row r="741" spans="3:8" ht="14.25" customHeight="1" x14ac:dyDescent="0.25">
      <c r="C741" s="39"/>
      <c r="D741" s="59"/>
      <c r="E741" s="73"/>
      <c r="F741" s="59"/>
      <c r="G741" s="90"/>
      <c r="H741" s="97"/>
    </row>
    <row r="742" spans="3:8" ht="14.25" customHeight="1" x14ac:dyDescent="0.25">
      <c r="C742" s="39"/>
      <c r="D742" s="59"/>
      <c r="E742" s="73"/>
      <c r="F742" s="59"/>
      <c r="G742" s="90"/>
      <c r="H742" s="97"/>
    </row>
    <row r="743" spans="3:8" ht="14.25" customHeight="1" x14ac:dyDescent="0.25">
      <c r="C743" s="39"/>
      <c r="D743" s="59"/>
      <c r="E743" s="73"/>
      <c r="F743" s="59"/>
      <c r="G743" s="90"/>
      <c r="H743" s="97"/>
    </row>
    <row r="744" spans="3:8" ht="14.25" customHeight="1" x14ac:dyDescent="0.25">
      <c r="C744" s="39"/>
      <c r="D744" s="59"/>
      <c r="E744" s="73"/>
      <c r="F744" s="59"/>
      <c r="G744" s="90"/>
      <c r="H744" s="97"/>
    </row>
    <row r="745" spans="3:8" ht="14.25" customHeight="1" x14ac:dyDescent="0.25">
      <c r="C745" s="39"/>
      <c r="D745" s="59"/>
      <c r="E745" s="73"/>
      <c r="F745" s="59"/>
      <c r="G745" s="90"/>
      <c r="H745" s="97"/>
    </row>
    <row r="746" spans="3:8" ht="14.25" customHeight="1" x14ac:dyDescent="0.25">
      <c r="C746" s="39"/>
      <c r="D746" s="59"/>
      <c r="E746" s="73"/>
      <c r="F746" s="59"/>
      <c r="G746" s="90"/>
      <c r="H746" s="97"/>
    </row>
    <row r="747" spans="3:8" ht="14.25" customHeight="1" x14ac:dyDescent="0.25">
      <c r="C747" s="39"/>
      <c r="D747" s="59"/>
      <c r="E747" s="73"/>
      <c r="F747" s="59"/>
      <c r="G747" s="90"/>
      <c r="H747" s="97"/>
    </row>
    <row r="748" spans="3:8" ht="14.25" customHeight="1" x14ac:dyDescent="0.25">
      <c r="C748" s="39"/>
      <c r="D748" s="59"/>
      <c r="E748" s="73"/>
      <c r="F748" s="59"/>
      <c r="G748" s="90"/>
      <c r="H748" s="97"/>
    </row>
    <row r="749" spans="3:8" ht="14.25" customHeight="1" x14ac:dyDescent="0.25">
      <c r="C749" s="39"/>
      <c r="D749" s="59"/>
      <c r="E749" s="73"/>
      <c r="F749" s="59"/>
      <c r="G749" s="90"/>
      <c r="H749" s="97"/>
    </row>
    <row r="750" spans="3:8" ht="14.25" customHeight="1" x14ac:dyDescent="0.25">
      <c r="C750" s="39"/>
      <c r="D750" s="59"/>
      <c r="E750" s="73"/>
      <c r="F750" s="59"/>
      <c r="G750" s="90"/>
      <c r="H750" s="97"/>
    </row>
    <row r="751" spans="3:8" ht="14.25" customHeight="1" x14ac:dyDescent="0.25">
      <c r="C751" s="39"/>
      <c r="D751" s="59"/>
      <c r="E751" s="73"/>
      <c r="F751" s="59"/>
      <c r="G751" s="90"/>
      <c r="H751" s="97"/>
    </row>
    <row r="752" spans="3:8" ht="14.25" customHeight="1" x14ac:dyDescent="0.25">
      <c r="C752" s="39"/>
      <c r="D752" s="59"/>
      <c r="E752" s="73"/>
      <c r="F752" s="59"/>
      <c r="G752" s="90"/>
      <c r="H752" s="97"/>
    </row>
    <row r="753" spans="3:8" ht="14.25" customHeight="1" x14ac:dyDescent="0.25">
      <c r="C753" s="39"/>
      <c r="D753" s="59"/>
      <c r="E753" s="73"/>
      <c r="F753" s="59"/>
      <c r="G753" s="90"/>
      <c r="H753" s="97"/>
    </row>
    <row r="754" spans="3:8" ht="14.25" customHeight="1" x14ac:dyDescent="0.25">
      <c r="C754" s="39"/>
      <c r="D754" s="59"/>
      <c r="E754" s="73"/>
      <c r="F754" s="59"/>
      <c r="G754" s="90"/>
      <c r="H754" s="97"/>
    </row>
    <row r="755" spans="3:8" ht="14.25" customHeight="1" x14ac:dyDescent="0.25">
      <c r="C755" s="39"/>
      <c r="D755" s="59"/>
      <c r="E755" s="73"/>
      <c r="F755" s="59"/>
      <c r="G755" s="90"/>
      <c r="H755" s="97"/>
    </row>
    <row r="756" spans="3:8" ht="14.25" customHeight="1" x14ac:dyDescent="0.25">
      <c r="C756" s="39"/>
      <c r="D756" s="59"/>
      <c r="E756" s="73"/>
      <c r="F756" s="59"/>
      <c r="G756" s="90"/>
      <c r="H756" s="97"/>
    </row>
    <row r="757" spans="3:8" ht="14.25" customHeight="1" x14ac:dyDescent="0.25">
      <c r="C757" s="39"/>
      <c r="D757" s="59"/>
      <c r="E757" s="73"/>
      <c r="F757" s="59"/>
      <c r="G757" s="90"/>
      <c r="H757" s="97"/>
    </row>
    <row r="758" spans="3:8" ht="14.25" customHeight="1" x14ac:dyDescent="0.25">
      <c r="C758" s="39"/>
      <c r="D758" s="59"/>
      <c r="E758" s="73"/>
      <c r="F758" s="59"/>
      <c r="G758" s="90"/>
      <c r="H758" s="97"/>
    </row>
    <row r="759" spans="3:8" ht="14.25" customHeight="1" x14ac:dyDescent="0.25">
      <c r="C759" s="39"/>
      <c r="D759" s="59"/>
      <c r="E759" s="73"/>
      <c r="F759" s="59"/>
      <c r="G759" s="90"/>
      <c r="H759" s="97"/>
    </row>
    <row r="760" spans="3:8" ht="14.25" customHeight="1" x14ac:dyDescent="0.25">
      <c r="C760" s="39"/>
      <c r="D760" s="59"/>
      <c r="E760" s="73"/>
      <c r="F760" s="59"/>
      <c r="G760" s="90"/>
      <c r="H760" s="97"/>
    </row>
    <row r="761" spans="3:8" ht="14.25" customHeight="1" x14ac:dyDescent="0.25">
      <c r="C761" s="39"/>
      <c r="D761" s="59"/>
      <c r="E761" s="73"/>
      <c r="F761" s="59"/>
      <c r="G761" s="90"/>
      <c r="H761" s="97"/>
    </row>
    <row r="762" spans="3:8" ht="14.25" customHeight="1" x14ac:dyDescent="0.25">
      <c r="C762" s="39"/>
      <c r="D762" s="59"/>
      <c r="E762" s="73"/>
      <c r="F762" s="59"/>
      <c r="G762" s="90"/>
      <c r="H762" s="97"/>
    </row>
    <row r="763" spans="3:8" ht="14.25" customHeight="1" x14ac:dyDescent="0.25">
      <c r="C763" s="39"/>
      <c r="D763" s="59"/>
      <c r="E763" s="73"/>
      <c r="F763" s="59"/>
      <c r="G763" s="90"/>
      <c r="H763" s="97"/>
    </row>
    <row r="764" spans="3:8" ht="14.25" customHeight="1" x14ac:dyDescent="0.25">
      <c r="C764" s="39"/>
      <c r="D764" s="59"/>
      <c r="E764" s="73"/>
      <c r="F764" s="59"/>
      <c r="G764" s="90"/>
      <c r="H764" s="97"/>
    </row>
    <row r="765" spans="3:8" ht="14.25" customHeight="1" x14ac:dyDescent="0.25">
      <c r="C765" s="39"/>
      <c r="D765" s="59"/>
      <c r="E765" s="73"/>
      <c r="F765" s="59"/>
      <c r="G765" s="90"/>
      <c r="H765" s="97"/>
    </row>
    <row r="766" spans="3:8" ht="14.25" customHeight="1" x14ac:dyDescent="0.25">
      <c r="C766" s="39"/>
      <c r="D766" s="59"/>
      <c r="E766" s="73"/>
      <c r="F766" s="59"/>
      <c r="G766" s="90"/>
      <c r="H766" s="97"/>
    </row>
    <row r="767" spans="3:8" ht="14.25" customHeight="1" x14ac:dyDescent="0.25">
      <c r="C767" s="39"/>
      <c r="D767" s="59"/>
      <c r="E767" s="73"/>
      <c r="F767" s="59"/>
      <c r="G767" s="90"/>
      <c r="H767" s="97"/>
    </row>
    <row r="768" spans="3:8" ht="14.25" customHeight="1" x14ac:dyDescent="0.25">
      <c r="C768" s="39"/>
      <c r="D768" s="59"/>
      <c r="E768" s="73"/>
      <c r="F768" s="59"/>
      <c r="G768" s="90"/>
      <c r="H768" s="97"/>
    </row>
    <row r="769" spans="3:8" ht="14.25" customHeight="1" x14ac:dyDescent="0.25">
      <c r="C769" s="39"/>
      <c r="D769" s="59"/>
      <c r="E769" s="73"/>
      <c r="F769" s="59"/>
      <c r="G769" s="90"/>
      <c r="H769" s="97"/>
    </row>
    <row r="770" spans="3:8" ht="14.25" customHeight="1" x14ac:dyDescent="0.25">
      <c r="C770" s="39"/>
      <c r="D770" s="59"/>
      <c r="E770" s="73"/>
      <c r="F770" s="59"/>
      <c r="G770" s="90"/>
      <c r="H770" s="97"/>
    </row>
    <row r="771" spans="3:8" ht="14.25" customHeight="1" x14ac:dyDescent="0.25">
      <c r="C771" s="39"/>
      <c r="D771" s="59"/>
      <c r="E771" s="73"/>
      <c r="F771" s="59"/>
      <c r="G771" s="90"/>
      <c r="H771" s="97"/>
    </row>
    <row r="772" spans="3:8" ht="14.25" customHeight="1" x14ac:dyDescent="0.25">
      <c r="C772" s="39"/>
      <c r="D772" s="59"/>
      <c r="E772" s="73"/>
      <c r="F772" s="59"/>
      <c r="G772" s="90"/>
      <c r="H772" s="97"/>
    </row>
    <row r="773" spans="3:8" ht="14.25" customHeight="1" x14ac:dyDescent="0.25">
      <c r="C773" s="39"/>
      <c r="D773" s="59"/>
      <c r="E773" s="73"/>
      <c r="F773" s="59"/>
      <c r="G773" s="90"/>
      <c r="H773" s="97"/>
    </row>
    <row r="774" spans="3:8" ht="14.25" customHeight="1" x14ac:dyDescent="0.25">
      <c r="C774" s="39"/>
      <c r="D774" s="59"/>
      <c r="E774" s="73"/>
      <c r="F774" s="59"/>
      <c r="G774" s="90"/>
      <c r="H774" s="97"/>
    </row>
    <row r="775" spans="3:8" ht="14.25" customHeight="1" x14ac:dyDescent="0.25">
      <c r="C775" s="39"/>
      <c r="D775" s="59"/>
      <c r="E775" s="73"/>
      <c r="F775" s="59"/>
      <c r="G775" s="90"/>
      <c r="H775" s="97"/>
    </row>
    <row r="776" spans="3:8" ht="14.25" customHeight="1" x14ac:dyDescent="0.25">
      <c r="C776" s="39"/>
      <c r="D776" s="59"/>
      <c r="E776" s="73"/>
      <c r="F776" s="59"/>
      <c r="G776" s="90"/>
      <c r="H776" s="97"/>
    </row>
    <row r="777" spans="3:8" ht="14.25" customHeight="1" x14ac:dyDescent="0.25">
      <c r="C777" s="39"/>
      <c r="D777" s="59"/>
      <c r="E777" s="73"/>
      <c r="F777" s="59"/>
      <c r="G777" s="90"/>
      <c r="H777" s="97"/>
    </row>
    <row r="778" spans="3:8" ht="14.25" customHeight="1" x14ac:dyDescent="0.25">
      <c r="C778" s="39"/>
      <c r="D778" s="59"/>
      <c r="E778" s="73"/>
      <c r="F778" s="59"/>
      <c r="G778" s="90"/>
      <c r="H778" s="97"/>
    </row>
    <row r="779" spans="3:8" ht="14.25" customHeight="1" x14ac:dyDescent="0.25">
      <c r="C779" s="39"/>
      <c r="D779" s="59"/>
      <c r="E779" s="73"/>
      <c r="F779" s="59"/>
      <c r="G779" s="90"/>
      <c r="H779" s="97"/>
    </row>
    <row r="780" spans="3:8" ht="14.25" customHeight="1" x14ac:dyDescent="0.25">
      <c r="C780" s="39"/>
      <c r="D780" s="59"/>
      <c r="E780" s="73"/>
      <c r="F780" s="59"/>
      <c r="G780" s="90"/>
      <c r="H780" s="97"/>
    </row>
    <row r="781" spans="3:8" ht="14.25" customHeight="1" x14ac:dyDescent="0.25">
      <c r="C781" s="39"/>
      <c r="D781" s="59"/>
      <c r="E781" s="73"/>
      <c r="F781" s="59"/>
      <c r="G781" s="90"/>
      <c r="H781" s="97"/>
    </row>
    <row r="782" spans="3:8" ht="14.25" customHeight="1" x14ac:dyDescent="0.25">
      <c r="C782" s="39"/>
      <c r="D782" s="59"/>
      <c r="E782" s="73"/>
      <c r="F782" s="59"/>
      <c r="G782" s="90"/>
      <c r="H782" s="97"/>
    </row>
    <row r="783" spans="3:8" ht="14.25" customHeight="1" x14ac:dyDescent="0.25">
      <c r="C783" s="39"/>
      <c r="D783" s="59"/>
      <c r="E783" s="73"/>
      <c r="F783" s="59"/>
      <c r="G783" s="90"/>
      <c r="H783" s="97"/>
    </row>
    <row r="784" spans="3:8" ht="14.25" customHeight="1" x14ac:dyDescent="0.25">
      <c r="C784" s="39"/>
      <c r="D784" s="59"/>
      <c r="E784" s="73"/>
      <c r="F784" s="59"/>
      <c r="G784" s="90"/>
      <c r="H784" s="97"/>
    </row>
    <row r="785" spans="3:8" ht="14.25" customHeight="1" x14ac:dyDescent="0.25">
      <c r="C785" s="39"/>
      <c r="D785" s="59"/>
      <c r="E785" s="73"/>
      <c r="F785" s="59"/>
      <c r="G785" s="90"/>
      <c r="H785" s="97"/>
    </row>
    <row r="786" spans="3:8" ht="14.25" customHeight="1" x14ac:dyDescent="0.25">
      <c r="C786" s="39"/>
      <c r="D786" s="59"/>
      <c r="E786" s="73"/>
      <c r="F786" s="59"/>
      <c r="G786" s="90"/>
      <c r="H786" s="97"/>
    </row>
    <row r="787" spans="3:8" ht="14.25" customHeight="1" x14ac:dyDescent="0.25">
      <c r="C787" s="39"/>
      <c r="D787" s="59"/>
      <c r="E787" s="73"/>
      <c r="F787" s="59"/>
      <c r="G787" s="90"/>
      <c r="H787" s="97"/>
    </row>
    <row r="788" spans="3:8" ht="14.25" customHeight="1" x14ac:dyDescent="0.25">
      <c r="C788" s="39"/>
      <c r="D788" s="59"/>
      <c r="E788" s="73"/>
      <c r="F788" s="59"/>
      <c r="G788" s="90"/>
      <c r="H788" s="97"/>
    </row>
    <row r="789" spans="3:8" ht="14.25" customHeight="1" x14ac:dyDescent="0.25">
      <c r="C789" s="39"/>
      <c r="D789" s="59"/>
      <c r="E789" s="73"/>
      <c r="F789" s="59"/>
      <c r="G789" s="90"/>
      <c r="H789" s="97"/>
    </row>
    <row r="790" spans="3:8" ht="14.25" customHeight="1" x14ac:dyDescent="0.25">
      <c r="C790" s="39"/>
      <c r="D790" s="59"/>
      <c r="E790" s="73"/>
      <c r="F790" s="59"/>
      <c r="G790" s="90"/>
      <c r="H790" s="97"/>
    </row>
    <row r="791" spans="3:8" ht="14.25" customHeight="1" x14ac:dyDescent="0.25">
      <c r="C791" s="39"/>
      <c r="D791" s="59"/>
      <c r="E791" s="73"/>
      <c r="F791" s="59"/>
      <c r="G791" s="90"/>
      <c r="H791" s="97"/>
    </row>
    <row r="792" spans="3:8" ht="14.25" customHeight="1" x14ac:dyDescent="0.25">
      <c r="C792" s="39"/>
      <c r="D792" s="59"/>
      <c r="E792" s="73"/>
      <c r="F792" s="59"/>
      <c r="G792" s="90"/>
      <c r="H792" s="97"/>
    </row>
    <row r="793" spans="3:8" ht="14.25" customHeight="1" x14ac:dyDescent="0.25">
      <c r="C793" s="39"/>
      <c r="D793" s="59"/>
      <c r="E793" s="73"/>
      <c r="F793" s="59"/>
      <c r="G793" s="90"/>
      <c r="H793" s="97"/>
    </row>
    <row r="794" spans="3:8" ht="14.25" customHeight="1" x14ac:dyDescent="0.25">
      <c r="C794" s="39"/>
      <c r="D794" s="59"/>
      <c r="E794" s="73"/>
      <c r="F794" s="59"/>
      <c r="G794" s="90"/>
      <c r="H794" s="97"/>
    </row>
    <row r="795" spans="3:8" ht="14.25" customHeight="1" x14ac:dyDescent="0.25">
      <c r="C795" s="39"/>
      <c r="D795" s="59"/>
      <c r="E795" s="73"/>
      <c r="F795" s="59"/>
      <c r="G795" s="90"/>
      <c r="H795" s="97"/>
    </row>
    <row r="796" spans="3:8" ht="14.25" customHeight="1" x14ac:dyDescent="0.25">
      <c r="C796" s="39"/>
      <c r="D796" s="59"/>
      <c r="E796" s="73"/>
      <c r="F796" s="59"/>
      <c r="G796" s="90"/>
      <c r="H796" s="97"/>
    </row>
    <row r="797" spans="3:8" ht="14.25" customHeight="1" x14ac:dyDescent="0.25">
      <c r="C797" s="39"/>
      <c r="D797" s="59"/>
      <c r="E797" s="73"/>
      <c r="F797" s="59"/>
      <c r="G797" s="90"/>
      <c r="H797" s="97"/>
    </row>
    <row r="798" spans="3:8" ht="14.25" customHeight="1" x14ac:dyDescent="0.25">
      <c r="C798" s="39"/>
      <c r="D798" s="59"/>
      <c r="E798" s="73"/>
      <c r="F798" s="59"/>
      <c r="G798" s="90"/>
      <c r="H798" s="97"/>
    </row>
    <row r="799" spans="3:8" ht="14.25" customHeight="1" x14ac:dyDescent="0.25">
      <c r="C799" s="39"/>
      <c r="D799" s="59"/>
      <c r="E799" s="73"/>
      <c r="F799" s="59"/>
      <c r="G799" s="90"/>
      <c r="H799" s="97"/>
    </row>
    <row r="800" spans="3:8" ht="14.25" customHeight="1" x14ac:dyDescent="0.25">
      <c r="C800" s="39"/>
      <c r="D800" s="59"/>
      <c r="E800" s="73"/>
      <c r="F800" s="59"/>
      <c r="G800" s="90"/>
      <c r="H800" s="97"/>
    </row>
    <row r="801" spans="3:8" ht="14.25" customHeight="1" x14ac:dyDescent="0.25">
      <c r="C801" s="39"/>
      <c r="D801" s="59"/>
      <c r="E801" s="73"/>
      <c r="F801" s="59"/>
      <c r="G801" s="90"/>
      <c r="H801" s="97"/>
    </row>
    <row r="802" spans="3:8" ht="14.25" customHeight="1" x14ac:dyDescent="0.25">
      <c r="C802" s="39"/>
      <c r="D802" s="59"/>
      <c r="E802" s="73"/>
      <c r="F802" s="59"/>
      <c r="G802" s="90"/>
      <c r="H802" s="97"/>
    </row>
    <row r="803" spans="3:8" ht="14.25" customHeight="1" x14ac:dyDescent="0.25">
      <c r="C803" s="39"/>
      <c r="D803" s="59"/>
      <c r="E803" s="73"/>
      <c r="F803" s="59"/>
      <c r="G803" s="90"/>
      <c r="H803" s="97"/>
    </row>
    <row r="804" spans="3:8" ht="14.25" customHeight="1" x14ac:dyDescent="0.25">
      <c r="C804" s="39"/>
      <c r="D804" s="59"/>
      <c r="E804" s="73"/>
      <c r="F804" s="59"/>
      <c r="G804" s="90"/>
      <c r="H804" s="97"/>
    </row>
    <row r="805" spans="3:8" ht="14.25" customHeight="1" x14ac:dyDescent="0.25">
      <c r="C805" s="39"/>
      <c r="D805" s="59"/>
      <c r="E805" s="73"/>
      <c r="F805" s="59"/>
      <c r="G805" s="90"/>
      <c r="H805" s="97"/>
    </row>
    <row r="806" spans="3:8" ht="14.25" customHeight="1" x14ac:dyDescent="0.25">
      <c r="C806" s="39"/>
      <c r="D806" s="59"/>
      <c r="E806" s="73"/>
      <c r="F806" s="59"/>
      <c r="G806" s="90"/>
      <c r="H806" s="97"/>
    </row>
    <row r="807" spans="3:8" ht="14.25" customHeight="1" x14ac:dyDescent="0.25">
      <c r="C807" s="39"/>
      <c r="D807" s="59"/>
      <c r="E807" s="73"/>
      <c r="F807" s="59"/>
      <c r="G807" s="90"/>
      <c r="H807" s="97"/>
    </row>
    <row r="808" spans="3:8" ht="14.25" customHeight="1" x14ac:dyDescent="0.25">
      <c r="C808" s="39"/>
      <c r="D808" s="59"/>
      <c r="E808" s="73"/>
      <c r="F808" s="59"/>
      <c r="G808" s="90"/>
      <c r="H808" s="97"/>
    </row>
    <row r="809" spans="3:8" ht="14.25" customHeight="1" x14ac:dyDescent="0.25">
      <c r="C809" s="39"/>
      <c r="D809" s="59"/>
      <c r="E809" s="73"/>
      <c r="F809" s="59"/>
      <c r="G809" s="90"/>
      <c r="H809" s="97"/>
    </row>
    <row r="810" spans="3:8" ht="14.25" customHeight="1" x14ac:dyDescent="0.25">
      <c r="C810" s="39"/>
      <c r="D810" s="59"/>
      <c r="E810" s="73"/>
      <c r="F810" s="59"/>
      <c r="G810" s="90"/>
      <c r="H810" s="97"/>
    </row>
    <row r="811" spans="3:8" ht="14.25" customHeight="1" x14ac:dyDescent="0.25">
      <c r="C811" s="39"/>
      <c r="D811" s="59"/>
      <c r="E811" s="73"/>
      <c r="F811" s="59"/>
      <c r="G811" s="90"/>
      <c r="H811" s="97"/>
    </row>
    <row r="812" spans="3:8" ht="14.25" customHeight="1" x14ac:dyDescent="0.25">
      <c r="C812" s="39"/>
      <c r="D812" s="59"/>
      <c r="E812" s="73"/>
      <c r="F812" s="59"/>
      <c r="G812" s="90"/>
      <c r="H812" s="97"/>
    </row>
    <row r="813" spans="3:8" ht="14.25" customHeight="1" x14ac:dyDescent="0.25">
      <c r="C813" s="39"/>
      <c r="D813" s="59"/>
      <c r="E813" s="73"/>
      <c r="F813" s="59"/>
      <c r="G813" s="90"/>
      <c r="H813" s="97"/>
    </row>
    <row r="814" spans="3:8" ht="14.25" customHeight="1" x14ac:dyDescent="0.25">
      <c r="C814" s="39"/>
      <c r="D814" s="59"/>
      <c r="E814" s="73"/>
      <c r="F814" s="59"/>
      <c r="G814" s="90"/>
      <c r="H814" s="97"/>
    </row>
    <row r="815" spans="3:8" ht="14.25" customHeight="1" x14ac:dyDescent="0.25">
      <c r="C815" s="39"/>
      <c r="D815" s="59"/>
      <c r="E815" s="73"/>
      <c r="F815" s="59"/>
      <c r="G815" s="90"/>
      <c r="H815" s="97"/>
    </row>
    <row r="816" spans="3:8" ht="14.25" customHeight="1" x14ac:dyDescent="0.25">
      <c r="C816" s="39"/>
      <c r="D816" s="59"/>
      <c r="E816" s="73"/>
      <c r="F816" s="59"/>
      <c r="G816" s="90"/>
      <c r="H816" s="97"/>
    </row>
    <row r="817" spans="3:8" ht="14.25" customHeight="1" x14ac:dyDescent="0.25">
      <c r="C817" s="39"/>
      <c r="D817" s="59"/>
      <c r="E817" s="73"/>
      <c r="F817" s="59"/>
      <c r="G817" s="90"/>
      <c r="H817" s="97"/>
    </row>
    <row r="818" spans="3:8" ht="14.25" customHeight="1" x14ac:dyDescent="0.25">
      <c r="C818" s="39"/>
      <c r="D818" s="59"/>
      <c r="E818" s="73"/>
      <c r="F818" s="59"/>
      <c r="G818" s="90"/>
      <c r="H818" s="97"/>
    </row>
    <row r="819" spans="3:8" ht="14.25" customHeight="1" x14ac:dyDescent="0.25">
      <c r="C819" s="39"/>
      <c r="D819" s="59"/>
      <c r="E819" s="73"/>
      <c r="F819" s="59"/>
      <c r="G819" s="90"/>
      <c r="H819" s="97"/>
    </row>
    <row r="820" spans="3:8" ht="14.25" customHeight="1" x14ac:dyDescent="0.25">
      <c r="C820" s="39"/>
      <c r="D820" s="59"/>
      <c r="E820" s="73"/>
      <c r="F820" s="59"/>
      <c r="G820" s="90"/>
      <c r="H820" s="97"/>
    </row>
    <row r="821" spans="3:8" ht="14.25" customHeight="1" x14ac:dyDescent="0.25">
      <c r="C821" s="39"/>
      <c r="D821" s="59"/>
      <c r="E821" s="73"/>
      <c r="F821" s="59"/>
      <c r="G821" s="90"/>
      <c r="H821" s="97"/>
    </row>
    <row r="822" spans="3:8" ht="14.25" customHeight="1" x14ac:dyDescent="0.25">
      <c r="C822" s="39"/>
      <c r="D822" s="59"/>
      <c r="E822" s="73"/>
      <c r="F822" s="59"/>
      <c r="G822" s="90"/>
      <c r="H822" s="97"/>
    </row>
    <row r="823" spans="3:8" ht="14.25" customHeight="1" x14ac:dyDescent="0.25">
      <c r="C823" s="39"/>
      <c r="D823" s="59"/>
      <c r="E823" s="73"/>
      <c r="F823" s="59"/>
      <c r="G823" s="90"/>
      <c r="H823" s="97"/>
    </row>
    <row r="824" spans="3:8" ht="14.25" customHeight="1" x14ac:dyDescent="0.25">
      <c r="C824" s="39"/>
      <c r="D824" s="59"/>
      <c r="E824" s="73"/>
      <c r="F824" s="59"/>
      <c r="G824" s="90"/>
      <c r="H824" s="97"/>
    </row>
    <row r="825" spans="3:8" ht="14.25" customHeight="1" x14ac:dyDescent="0.25">
      <c r="C825" s="39"/>
      <c r="D825" s="59"/>
      <c r="E825" s="73"/>
      <c r="F825" s="59"/>
      <c r="G825" s="90"/>
      <c r="H825" s="97"/>
    </row>
    <row r="826" spans="3:8" ht="14.25" customHeight="1" x14ac:dyDescent="0.25">
      <c r="C826" s="39"/>
      <c r="D826" s="59"/>
      <c r="E826" s="73"/>
      <c r="F826" s="59"/>
      <c r="G826" s="90"/>
      <c r="H826" s="97"/>
    </row>
    <row r="827" spans="3:8" ht="14.25" customHeight="1" x14ac:dyDescent="0.25">
      <c r="C827" s="39"/>
      <c r="D827" s="59"/>
      <c r="E827" s="73"/>
      <c r="F827" s="59"/>
      <c r="G827" s="90"/>
      <c r="H827" s="97"/>
    </row>
    <row r="828" spans="3:8" ht="14.25" customHeight="1" x14ac:dyDescent="0.25">
      <c r="C828" s="39"/>
      <c r="D828" s="59"/>
      <c r="E828" s="73"/>
      <c r="F828" s="59"/>
      <c r="G828" s="90"/>
      <c r="H828" s="97"/>
    </row>
    <row r="829" spans="3:8" ht="14.25" customHeight="1" x14ac:dyDescent="0.25">
      <c r="C829" s="39"/>
      <c r="D829" s="59"/>
      <c r="E829" s="73"/>
      <c r="F829" s="59"/>
      <c r="G829" s="90"/>
      <c r="H829" s="97"/>
    </row>
    <row r="830" spans="3:8" ht="14.25" customHeight="1" x14ac:dyDescent="0.25">
      <c r="C830" s="39"/>
      <c r="D830" s="59"/>
      <c r="E830" s="73"/>
      <c r="F830" s="59"/>
      <c r="G830" s="90"/>
      <c r="H830" s="97"/>
    </row>
    <row r="831" spans="3:8" ht="14.25" customHeight="1" x14ac:dyDescent="0.25">
      <c r="C831" s="39"/>
      <c r="D831" s="59"/>
      <c r="E831" s="73"/>
      <c r="F831" s="59"/>
      <c r="G831" s="90"/>
      <c r="H831" s="97"/>
    </row>
    <row r="832" spans="3:8" ht="14.25" customHeight="1" x14ac:dyDescent="0.25">
      <c r="C832" s="39"/>
      <c r="D832" s="59"/>
      <c r="E832" s="73"/>
      <c r="F832" s="59"/>
      <c r="G832" s="90"/>
      <c r="H832" s="97"/>
    </row>
    <row r="833" spans="3:8" ht="14.25" customHeight="1" x14ac:dyDescent="0.25">
      <c r="C833" s="39"/>
      <c r="D833" s="59"/>
      <c r="E833" s="73"/>
      <c r="F833" s="59"/>
      <c r="G833" s="90"/>
      <c r="H833" s="97"/>
    </row>
    <row r="834" spans="3:8" ht="14.25" customHeight="1" x14ac:dyDescent="0.25">
      <c r="C834" s="39"/>
      <c r="D834" s="59"/>
      <c r="E834" s="73"/>
      <c r="F834" s="59"/>
      <c r="G834" s="90"/>
      <c r="H834" s="97"/>
    </row>
    <row r="835" spans="3:8" ht="14.25" customHeight="1" x14ac:dyDescent="0.25">
      <c r="C835" s="39"/>
      <c r="D835" s="59"/>
      <c r="E835" s="73"/>
      <c r="F835" s="59"/>
      <c r="G835" s="90"/>
      <c r="H835" s="97"/>
    </row>
    <row r="836" spans="3:8" ht="14.25" customHeight="1" x14ac:dyDescent="0.25">
      <c r="C836" s="39"/>
      <c r="D836" s="59"/>
      <c r="E836" s="73"/>
      <c r="F836" s="59"/>
      <c r="G836" s="90"/>
      <c r="H836" s="97"/>
    </row>
    <row r="837" spans="3:8" ht="14.25" customHeight="1" x14ac:dyDescent="0.25">
      <c r="C837" s="39"/>
      <c r="D837" s="59"/>
      <c r="E837" s="73"/>
      <c r="F837" s="59"/>
      <c r="G837" s="90"/>
      <c r="H837" s="97"/>
    </row>
    <row r="838" spans="3:8" ht="14.25" customHeight="1" x14ac:dyDescent="0.25">
      <c r="C838" s="39"/>
      <c r="D838" s="59"/>
      <c r="E838" s="73"/>
      <c r="F838" s="59"/>
      <c r="G838" s="90"/>
      <c r="H838" s="97"/>
    </row>
    <row r="839" spans="3:8" ht="14.25" customHeight="1" x14ac:dyDescent="0.25">
      <c r="C839" s="39"/>
      <c r="D839" s="59"/>
      <c r="E839" s="73"/>
      <c r="F839" s="59"/>
      <c r="G839" s="90"/>
      <c r="H839" s="97"/>
    </row>
    <row r="840" spans="3:8" ht="14.25" customHeight="1" x14ac:dyDescent="0.25">
      <c r="C840" s="39"/>
      <c r="D840" s="59"/>
      <c r="E840" s="73"/>
      <c r="F840" s="59"/>
      <c r="G840" s="90"/>
      <c r="H840" s="97"/>
    </row>
    <row r="841" spans="3:8" ht="14.25" customHeight="1" x14ac:dyDescent="0.25">
      <c r="C841" s="39"/>
      <c r="D841" s="59"/>
      <c r="E841" s="73"/>
      <c r="F841" s="59"/>
      <c r="G841" s="90"/>
      <c r="H841" s="97"/>
    </row>
    <row r="842" spans="3:8" ht="14.25" customHeight="1" x14ac:dyDescent="0.25">
      <c r="C842" s="39"/>
      <c r="D842" s="59"/>
      <c r="E842" s="73"/>
      <c r="F842" s="59"/>
      <c r="G842" s="90"/>
      <c r="H842" s="97"/>
    </row>
    <row r="843" spans="3:8" ht="14.25" customHeight="1" x14ac:dyDescent="0.25">
      <c r="C843" s="39"/>
      <c r="D843" s="59"/>
      <c r="E843" s="73"/>
      <c r="F843" s="59"/>
      <c r="G843" s="90"/>
      <c r="H843" s="97"/>
    </row>
    <row r="844" spans="3:8" ht="14.25" customHeight="1" x14ac:dyDescent="0.25">
      <c r="C844" s="39"/>
      <c r="D844" s="59"/>
      <c r="E844" s="73"/>
      <c r="F844" s="59"/>
      <c r="G844" s="90"/>
      <c r="H844" s="97"/>
    </row>
    <row r="845" spans="3:8" ht="14.25" customHeight="1" x14ac:dyDescent="0.25">
      <c r="C845" s="39"/>
      <c r="D845" s="59"/>
      <c r="E845" s="73"/>
      <c r="F845" s="59"/>
      <c r="G845" s="90"/>
      <c r="H845" s="97"/>
    </row>
    <row r="846" spans="3:8" ht="14.25" customHeight="1" x14ac:dyDescent="0.25">
      <c r="C846" s="39"/>
      <c r="D846" s="59"/>
      <c r="E846" s="73"/>
      <c r="F846" s="59"/>
      <c r="G846" s="90"/>
      <c r="H846" s="97"/>
    </row>
    <row r="847" spans="3:8" ht="14.25" customHeight="1" x14ac:dyDescent="0.25">
      <c r="C847" s="39"/>
      <c r="D847" s="59"/>
      <c r="E847" s="73"/>
      <c r="F847" s="59"/>
      <c r="G847" s="90"/>
      <c r="H847" s="97"/>
    </row>
    <row r="848" spans="3:8" ht="14.25" customHeight="1" x14ac:dyDescent="0.25">
      <c r="C848" s="39"/>
      <c r="D848" s="59"/>
      <c r="E848" s="73"/>
      <c r="F848" s="59"/>
      <c r="G848" s="90"/>
      <c r="H848" s="97"/>
    </row>
    <row r="849" spans="3:8" ht="14.25" customHeight="1" x14ac:dyDescent="0.25">
      <c r="C849" s="39"/>
      <c r="D849" s="59"/>
      <c r="E849" s="73"/>
      <c r="F849" s="59"/>
      <c r="G849" s="90"/>
      <c r="H849" s="97"/>
    </row>
    <row r="850" spans="3:8" ht="14.25" customHeight="1" x14ac:dyDescent="0.25">
      <c r="C850" s="39"/>
      <c r="D850" s="59"/>
      <c r="E850" s="73"/>
      <c r="F850" s="59"/>
      <c r="G850" s="90"/>
      <c r="H850" s="97"/>
    </row>
    <row r="851" spans="3:8" ht="14.25" customHeight="1" x14ac:dyDescent="0.25">
      <c r="C851" s="39"/>
      <c r="D851" s="59"/>
      <c r="E851" s="73"/>
      <c r="F851" s="59"/>
      <c r="G851" s="90"/>
      <c r="H851" s="97"/>
    </row>
    <row r="852" spans="3:8" ht="14.25" customHeight="1" x14ac:dyDescent="0.25">
      <c r="C852" s="39"/>
      <c r="D852" s="59"/>
      <c r="E852" s="73"/>
      <c r="F852" s="59"/>
      <c r="G852" s="90"/>
      <c r="H852" s="97"/>
    </row>
    <row r="853" spans="3:8" ht="14.25" customHeight="1" x14ac:dyDescent="0.25">
      <c r="C853" s="39"/>
      <c r="D853" s="59"/>
      <c r="E853" s="73"/>
      <c r="F853" s="59"/>
      <c r="G853" s="90"/>
      <c r="H853" s="97"/>
    </row>
    <row r="854" spans="3:8" ht="14.25" customHeight="1" x14ac:dyDescent="0.25">
      <c r="C854" s="39"/>
      <c r="D854" s="59"/>
      <c r="E854" s="73"/>
      <c r="F854" s="59"/>
      <c r="G854" s="90"/>
      <c r="H854" s="97"/>
    </row>
    <row r="855" spans="3:8" ht="14.25" customHeight="1" x14ac:dyDescent="0.25">
      <c r="C855" s="39"/>
      <c r="D855" s="59"/>
      <c r="E855" s="73"/>
      <c r="F855" s="59"/>
      <c r="G855" s="90"/>
      <c r="H855" s="97"/>
    </row>
    <row r="856" spans="3:8" ht="14.25" customHeight="1" x14ac:dyDescent="0.25">
      <c r="C856" s="39"/>
      <c r="D856" s="59"/>
      <c r="E856" s="73"/>
      <c r="F856" s="59"/>
      <c r="G856" s="90"/>
      <c r="H856" s="97"/>
    </row>
    <row r="857" spans="3:8" ht="14.25" customHeight="1" x14ac:dyDescent="0.25">
      <c r="C857" s="39"/>
      <c r="D857" s="59"/>
      <c r="E857" s="73"/>
      <c r="F857" s="59"/>
      <c r="G857" s="90"/>
      <c r="H857" s="97"/>
    </row>
    <row r="858" spans="3:8" ht="14.25" customHeight="1" x14ac:dyDescent="0.25">
      <c r="C858" s="39"/>
      <c r="D858" s="59"/>
      <c r="E858" s="73"/>
      <c r="F858" s="59"/>
      <c r="G858" s="90"/>
      <c r="H858" s="97"/>
    </row>
    <row r="859" spans="3:8" ht="14.25" customHeight="1" x14ac:dyDescent="0.25">
      <c r="C859" s="39"/>
      <c r="D859" s="59"/>
      <c r="E859" s="73"/>
      <c r="F859" s="59"/>
      <c r="G859" s="90"/>
      <c r="H859" s="97"/>
    </row>
    <row r="860" spans="3:8" ht="14.25" customHeight="1" x14ac:dyDescent="0.25">
      <c r="C860" s="39"/>
      <c r="D860" s="59"/>
      <c r="E860" s="73"/>
      <c r="F860" s="59"/>
      <c r="G860" s="90"/>
      <c r="H860" s="97"/>
    </row>
    <row r="861" spans="3:8" ht="14.25" customHeight="1" x14ac:dyDescent="0.25">
      <c r="C861" s="39"/>
      <c r="D861" s="59"/>
      <c r="E861" s="73"/>
      <c r="F861" s="59"/>
      <c r="G861" s="90"/>
      <c r="H861" s="97"/>
    </row>
    <row r="862" spans="3:8" ht="14.25" customHeight="1" x14ac:dyDescent="0.25">
      <c r="C862" s="39"/>
      <c r="D862" s="59"/>
      <c r="E862" s="73"/>
      <c r="F862" s="59"/>
      <c r="G862" s="90"/>
      <c r="H862" s="97"/>
    </row>
    <row r="863" spans="3:8" ht="14.25" customHeight="1" x14ac:dyDescent="0.25">
      <c r="C863" s="39"/>
      <c r="D863" s="59"/>
      <c r="E863" s="73"/>
      <c r="F863" s="59"/>
      <c r="G863" s="90"/>
      <c r="H863" s="97"/>
    </row>
    <row r="864" spans="3:8" ht="14.25" customHeight="1" x14ac:dyDescent="0.25">
      <c r="C864" s="39"/>
      <c r="D864" s="59"/>
      <c r="E864" s="73"/>
      <c r="F864" s="59"/>
      <c r="G864" s="90"/>
      <c r="H864" s="97"/>
    </row>
    <row r="865" spans="3:8" ht="14.25" customHeight="1" x14ac:dyDescent="0.25">
      <c r="C865" s="39"/>
      <c r="D865" s="59"/>
      <c r="E865" s="73"/>
      <c r="F865" s="59"/>
      <c r="G865" s="90"/>
      <c r="H865" s="97"/>
    </row>
    <row r="866" spans="3:8" ht="14.25" customHeight="1" x14ac:dyDescent="0.25">
      <c r="C866" s="39"/>
      <c r="D866" s="59"/>
      <c r="E866" s="73"/>
      <c r="F866" s="59"/>
      <c r="G866" s="90"/>
      <c r="H866" s="97"/>
    </row>
    <row r="867" spans="3:8" ht="14.25" customHeight="1" x14ac:dyDescent="0.25">
      <c r="C867" s="39"/>
      <c r="D867" s="59"/>
      <c r="E867" s="73"/>
      <c r="F867" s="59"/>
      <c r="G867" s="90"/>
      <c r="H867" s="97"/>
    </row>
    <row r="868" spans="3:8" ht="14.25" customHeight="1" x14ac:dyDescent="0.25">
      <c r="C868" s="39"/>
      <c r="D868" s="59"/>
      <c r="E868" s="73"/>
      <c r="F868" s="59"/>
      <c r="G868" s="90"/>
      <c r="H868" s="97"/>
    </row>
    <row r="869" spans="3:8" ht="14.25" customHeight="1" x14ac:dyDescent="0.25">
      <c r="C869" s="39"/>
      <c r="D869" s="59"/>
      <c r="E869" s="73"/>
      <c r="F869" s="59"/>
      <c r="G869" s="90"/>
      <c r="H869" s="97"/>
    </row>
    <row r="870" spans="3:8" ht="14.25" customHeight="1" x14ac:dyDescent="0.25">
      <c r="C870" s="39"/>
      <c r="D870" s="59"/>
      <c r="E870" s="73"/>
      <c r="F870" s="59"/>
      <c r="G870" s="90"/>
      <c r="H870" s="97"/>
    </row>
    <row r="871" spans="3:8" ht="14.25" customHeight="1" x14ac:dyDescent="0.25">
      <c r="C871" s="39"/>
      <c r="D871" s="59"/>
      <c r="E871" s="73"/>
      <c r="F871" s="59"/>
      <c r="G871" s="90"/>
      <c r="H871" s="97"/>
    </row>
    <row r="872" spans="3:8" ht="14.25" customHeight="1" x14ac:dyDescent="0.25">
      <c r="C872" s="39"/>
      <c r="D872" s="59"/>
      <c r="E872" s="73"/>
      <c r="F872" s="59"/>
      <c r="G872" s="90"/>
      <c r="H872" s="97"/>
    </row>
    <row r="873" spans="3:8" ht="14.25" customHeight="1" x14ac:dyDescent="0.25">
      <c r="C873" s="39"/>
      <c r="D873" s="59"/>
      <c r="E873" s="73"/>
      <c r="F873" s="59"/>
      <c r="G873" s="90"/>
      <c r="H873" s="97"/>
    </row>
    <row r="874" spans="3:8" ht="14.25" customHeight="1" x14ac:dyDescent="0.25">
      <c r="C874" s="39"/>
      <c r="D874" s="59"/>
      <c r="E874" s="73"/>
      <c r="F874" s="59"/>
      <c r="G874" s="90"/>
      <c r="H874" s="97"/>
    </row>
    <row r="875" spans="3:8" ht="14.25" customHeight="1" x14ac:dyDescent="0.25">
      <c r="C875" s="39"/>
      <c r="D875" s="59"/>
      <c r="E875" s="73"/>
      <c r="F875" s="59"/>
      <c r="G875" s="90"/>
      <c r="H875" s="97"/>
    </row>
    <row r="876" spans="3:8" ht="14.25" customHeight="1" x14ac:dyDescent="0.25">
      <c r="C876" s="39"/>
      <c r="D876" s="59"/>
      <c r="E876" s="73"/>
      <c r="F876" s="59"/>
      <c r="G876" s="90"/>
      <c r="H876" s="97"/>
    </row>
    <row r="877" spans="3:8" ht="14.25" customHeight="1" x14ac:dyDescent="0.25">
      <c r="C877" s="39"/>
      <c r="D877" s="59"/>
      <c r="E877" s="73"/>
      <c r="F877" s="59"/>
      <c r="G877" s="90"/>
      <c r="H877" s="97"/>
    </row>
    <row r="878" spans="3:8" ht="14.25" customHeight="1" x14ac:dyDescent="0.25">
      <c r="C878" s="39"/>
      <c r="D878" s="59"/>
      <c r="E878" s="73"/>
      <c r="F878" s="59"/>
      <c r="G878" s="90"/>
      <c r="H878" s="97"/>
    </row>
    <row r="879" spans="3:8" ht="14.25" customHeight="1" x14ac:dyDescent="0.25">
      <c r="C879" s="39"/>
      <c r="D879" s="59"/>
      <c r="E879" s="73"/>
      <c r="F879" s="59"/>
      <c r="G879" s="90"/>
      <c r="H879" s="97"/>
    </row>
    <row r="880" spans="3:8" ht="14.25" customHeight="1" x14ac:dyDescent="0.25">
      <c r="C880" s="39"/>
      <c r="D880" s="59"/>
      <c r="E880" s="73"/>
      <c r="F880" s="59"/>
      <c r="G880" s="90"/>
      <c r="H880" s="97"/>
    </row>
    <row r="881" spans="3:8" ht="14.25" customHeight="1" x14ac:dyDescent="0.25">
      <c r="C881" s="39"/>
      <c r="D881" s="59"/>
      <c r="E881" s="73"/>
      <c r="F881" s="59"/>
      <c r="G881" s="90"/>
      <c r="H881" s="97"/>
    </row>
    <row r="882" spans="3:8" ht="14.25" customHeight="1" x14ac:dyDescent="0.25">
      <c r="C882" s="39"/>
      <c r="D882" s="59"/>
      <c r="E882" s="73"/>
      <c r="F882" s="59"/>
      <c r="G882" s="90"/>
      <c r="H882" s="97"/>
    </row>
    <row r="883" spans="3:8" ht="14.25" customHeight="1" x14ac:dyDescent="0.25">
      <c r="C883" s="39"/>
      <c r="D883" s="59"/>
      <c r="E883" s="73"/>
      <c r="F883" s="59"/>
      <c r="G883" s="90"/>
      <c r="H883" s="97"/>
    </row>
    <row r="884" spans="3:8" ht="14.25" customHeight="1" x14ac:dyDescent="0.25">
      <c r="C884" s="39"/>
      <c r="D884" s="59"/>
      <c r="E884" s="73"/>
      <c r="F884" s="59"/>
      <c r="G884" s="90"/>
      <c r="H884" s="97"/>
    </row>
    <row r="885" spans="3:8" ht="14.25" customHeight="1" x14ac:dyDescent="0.25">
      <c r="C885" s="39"/>
      <c r="D885" s="59"/>
      <c r="E885" s="73"/>
      <c r="F885" s="59"/>
      <c r="G885" s="90"/>
      <c r="H885" s="97"/>
    </row>
    <row r="886" spans="3:8" ht="14.25" customHeight="1" x14ac:dyDescent="0.25">
      <c r="C886" s="39"/>
      <c r="D886" s="59"/>
      <c r="E886" s="73"/>
      <c r="F886" s="59"/>
      <c r="G886" s="90"/>
      <c r="H886" s="97"/>
    </row>
    <row r="887" spans="3:8" ht="14.25" customHeight="1" x14ac:dyDescent="0.25">
      <c r="C887" s="39"/>
      <c r="D887" s="59"/>
      <c r="E887" s="73"/>
      <c r="F887" s="59"/>
      <c r="G887" s="90"/>
      <c r="H887" s="97"/>
    </row>
    <row r="888" spans="3:8" ht="14.25" customHeight="1" x14ac:dyDescent="0.25">
      <c r="C888" s="39"/>
      <c r="D888" s="59"/>
      <c r="E888" s="73"/>
      <c r="F888" s="59"/>
      <c r="G888" s="90"/>
      <c r="H888" s="97"/>
    </row>
    <row r="889" spans="3:8" ht="14.25" customHeight="1" x14ac:dyDescent="0.25">
      <c r="C889" s="39"/>
      <c r="D889" s="59"/>
      <c r="E889" s="73"/>
      <c r="F889" s="59"/>
      <c r="G889" s="90"/>
      <c r="H889" s="97"/>
    </row>
    <row r="890" spans="3:8" ht="14.25" customHeight="1" x14ac:dyDescent="0.25">
      <c r="C890" s="39"/>
      <c r="D890" s="59"/>
      <c r="E890" s="73"/>
      <c r="F890" s="59"/>
      <c r="G890" s="90"/>
      <c r="H890" s="97"/>
    </row>
    <row r="891" spans="3:8" ht="14.25" customHeight="1" x14ac:dyDescent="0.25">
      <c r="C891" s="39"/>
      <c r="D891" s="59"/>
      <c r="E891" s="73"/>
      <c r="F891" s="59"/>
      <c r="G891" s="90"/>
      <c r="H891" s="97"/>
    </row>
    <row r="892" spans="3:8" ht="14.25" customHeight="1" x14ac:dyDescent="0.25">
      <c r="C892" s="39"/>
      <c r="D892" s="59"/>
      <c r="E892" s="73"/>
      <c r="F892" s="59"/>
      <c r="G892" s="90"/>
      <c r="H892" s="97"/>
    </row>
    <row r="893" spans="3:8" ht="14.25" customHeight="1" x14ac:dyDescent="0.25">
      <c r="C893" s="39"/>
      <c r="D893" s="59"/>
      <c r="E893" s="73"/>
      <c r="F893" s="59"/>
      <c r="G893" s="90"/>
      <c r="H893" s="97"/>
    </row>
    <row r="894" spans="3:8" ht="14.25" customHeight="1" x14ac:dyDescent="0.25">
      <c r="C894" s="39"/>
      <c r="D894" s="59"/>
      <c r="E894" s="73"/>
      <c r="F894" s="59"/>
      <c r="G894" s="90"/>
      <c r="H894" s="97"/>
    </row>
    <row r="895" spans="3:8" ht="14.25" customHeight="1" x14ac:dyDescent="0.25">
      <c r="C895" s="39"/>
      <c r="D895" s="59"/>
      <c r="E895" s="73"/>
      <c r="F895" s="59"/>
      <c r="G895" s="90"/>
      <c r="H895" s="97"/>
    </row>
    <row r="896" spans="3:8" ht="14.25" customHeight="1" x14ac:dyDescent="0.25">
      <c r="C896" s="39"/>
      <c r="D896" s="59"/>
      <c r="E896" s="73"/>
      <c r="F896" s="59"/>
      <c r="G896" s="90"/>
      <c r="H896" s="97"/>
    </row>
    <row r="897" spans="3:8" ht="14.25" customHeight="1" x14ac:dyDescent="0.25">
      <c r="C897" s="39"/>
      <c r="D897" s="59"/>
      <c r="E897" s="73"/>
      <c r="F897" s="59"/>
      <c r="G897" s="90"/>
      <c r="H897" s="97"/>
    </row>
    <row r="898" spans="3:8" ht="14.25" customHeight="1" x14ac:dyDescent="0.25">
      <c r="C898" s="39"/>
      <c r="D898" s="59"/>
      <c r="E898" s="73"/>
      <c r="F898" s="59"/>
      <c r="G898" s="90"/>
      <c r="H898" s="97"/>
    </row>
    <row r="899" spans="3:8" ht="14.25" customHeight="1" x14ac:dyDescent="0.25">
      <c r="C899" s="39"/>
      <c r="D899" s="59"/>
      <c r="E899" s="73"/>
      <c r="F899" s="59"/>
      <c r="G899" s="90"/>
      <c r="H899" s="97"/>
    </row>
    <row r="900" spans="3:8" ht="14.25" customHeight="1" x14ac:dyDescent="0.25">
      <c r="C900" s="39"/>
      <c r="D900" s="59"/>
      <c r="E900" s="73"/>
      <c r="F900" s="59"/>
      <c r="G900" s="90"/>
      <c r="H900" s="97"/>
    </row>
    <row r="901" spans="3:8" ht="14.25" customHeight="1" x14ac:dyDescent="0.25">
      <c r="C901" s="39"/>
      <c r="D901" s="59"/>
      <c r="E901" s="73"/>
      <c r="F901" s="59"/>
      <c r="G901" s="90"/>
      <c r="H901" s="97"/>
    </row>
    <row r="902" spans="3:8" ht="14.25" customHeight="1" x14ac:dyDescent="0.25">
      <c r="C902" s="39"/>
      <c r="D902" s="59"/>
      <c r="E902" s="73"/>
      <c r="F902" s="59"/>
      <c r="G902" s="90"/>
      <c r="H902" s="97"/>
    </row>
    <row r="903" spans="3:8" ht="14.25" customHeight="1" x14ac:dyDescent="0.25">
      <c r="C903" s="39"/>
      <c r="D903" s="59"/>
      <c r="E903" s="73"/>
      <c r="F903" s="59"/>
      <c r="G903" s="90"/>
      <c r="H903" s="97"/>
    </row>
    <row r="904" spans="3:8" ht="14.25" customHeight="1" x14ac:dyDescent="0.25">
      <c r="C904" s="39"/>
      <c r="D904" s="59"/>
      <c r="E904" s="73"/>
      <c r="F904" s="59"/>
      <c r="G904" s="90"/>
      <c r="H904" s="97"/>
    </row>
    <row r="905" spans="3:8" ht="14.25" customHeight="1" x14ac:dyDescent="0.25">
      <c r="C905" s="39"/>
      <c r="D905" s="59"/>
      <c r="E905" s="73"/>
      <c r="F905" s="59"/>
      <c r="G905" s="90"/>
      <c r="H905" s="97"/>
    </row>
    <row r="906" spans="3:8" ht="14.25" customHeight="1" x14ac:dyDescent="0.25">
      <c r="C906" s="39"/>
      <c r="D906" s="59"/>
      <c r="E906" s="73"/>
      <c r="F906" s="59"/>
      <c r="G906" s="90"/>
      <c r="H906" s="97"/>
    </row>
    <row r="907" spans="3:8" ht="14.25" customHeight="1" x14ac:dyDescent="0.25">
      <c r="C907" s="39"/>
      <c r="D907" s="59"/>
      <c r="E907" s="73"/>
      <c r="F907" s="59"/>
      <c r="G907" s="90"/>
      <c r="H907" s="97"/>
    </row>
    <row r="908" spans="3:8" ht="14.25" customHeight="1" x14ac:dyDescent="0.25">
      <c r="C908" s="39"/>
      <c r="D908" s="59"/>
      <c r="E908" s="73"/>
      <c r="F908" s="59"/>
      <c r="G908" s="90"/>
      <c r="H908" s="97"/>
    </row>
    <row r="909" spans="3:8" ht="14.25" customHeight="1" x14ac:dyDescent="0.25">
      <c r="C909" s="39"/>
      <c r="D909" s="59"/>
      <c r="E909" s="73"/>
      <c r="F909" s="59"/>
      <c r="G909" s="90"/>
      <c r="H909" s="97"/>
    </row>
    <row r="910" spans="3:8" ht="14.25" customHeight="1" x14ac:dyDescent="0.25">
      <c r="C910" s="39"/>
      <c r="D910" s="59"/>
      <c r="E910" s="73"/>
      <c r="F910" s="59"/>
      <c r="G910" s="90"/>
      <c r="H910" s="97"/>
    </row>
    <row r="911" spans="3:8" ht="14.25" customHeight="1" x14ac:dyDescent="0.25">
      <c r="C911" s="39"/>
      <c r="D911" s="59"/>
      <c r="E911" s="73"/>
      <c r="F911" s="59"/>
      <c r="G911" s="90"/>
      <c r="H911" s="97"/>
    </row>
    <row r="912" spans="3:8" ht="14.25" customHeight="1" x14ac:dyDescent="0.25">
      <c r="C912" s="39"/>
      <c r="D912" s="59"/>
      <c r="E912" s="73"/>
      <c r="F912" s="59"/>
      <c r="G912" s="90"/>
      <c r="H912" s="97"/>
    </row>
    <row r="913" spans="3:8" ht="14.25" customHeight="1" x14ac:dyDescent="0.25">
      <c r="C913" s="39"/>
      <c r="D913" s="59"/>
      <c r="E913" s="73"/>
      <c r="F913" s="59"/>
      <c r="G913" s="90"/>
      <c r="H913" s="97"/>
    </row>
    <row r="914" spans="3:8" ht="14.25" customHeight="1" x14ac:dyDescent="0.25">
      <c r="C914" s="39"/>
      <c r="D914" s="59"/>
      <c r="E914" s="73"/>
      <c r="F914" s="59"/>
      <c r="G914" s="90"/>
      <c r="H914" s="97"/>
    </row>
    <row r="915" spans="3:8" ht="14.25" customHeight="1" x14ac:dyDescent="0.25">
      <c r="C915" s="39"/>
      <c r="D915" s="59"/>
      <c r="E915" s="73"/>
      <c r="F915" s="59"/>
      <c r="G915" s="90"/>
      <c r="H915" s="97"/>
    </row>
    <row r="916" spans="3:8" ht="14.25" customHeight="1" x14ac:dyDescent="0.25">
      <c r="C916" s="39"/>
      <c r="D916" s="59"/>
      <c r="E916" s="73"/>
      <c r="F916" s="59"/>
      <c r="G916" s="90"/>
      <c r="H916" s="97"/>
    </row>
    <row r="917" spans="3:8" ht="14.25" customHeight="1" x14ac:dyDescent="0.25">
      <c r="C917" s="39"/>
      <c r="D917" s="59"/>
      <c r="E917" s="73"/>
      <c r="F917" s="59"/>
      <c r="G917" s="90"/>
      <c r="H917" s="97"/>
    </row>
    <row r="918" spans="3:8" ht="14.25" customHeight="1" x14ac:dyDescent="0.25">
      <c r="C918" s="39"/>
      <c r="D918" s="59"/>
      <c r="E918" s="73"/>
      <c r="F918" s="59"/>
      <c r="G918" s="90"/>
      <c r="H918" s="97"/>
    </row>
    <row r="919" spans="3:8" ht="14.25" customHeight="1" x14ac:dyDescent="0.25">
      <c r="C919" s="39"/>
      <c r="D919" s="59"/>
      <c r="E919" s="73"/>
      <c r="F919" s="59"/>
      <c r="G919" s="90"/>
      <c r="H919" s="97"/>
    </row>
    <row r="920" spans="3:8" ht="14.25" customHeight="1" x14ac:dyDescent="0.25">
      <c r="C920" s="39"/>
      <c r="D920" s="59"/>
      <c r="E920" s="73"/>
      <c r="F920" s="59"/>
      <c r="G920" s="90"/>
      <c r="H920" s="97"/>
    </row>
    <row r="921" spans="3:8" ht="14.25" customHeight="1" x14ac:dyDescent="0.25">
      <c r="C921" s="39"/>
      <c r="D921" s="59"/>
      <c r="E921" s="73"/>
      <c r="F921" s="59"/>
      <c r="G921" s="90"/>
      <c r="H921" s="97"/>
    </row>
    <row r="922" spans="3:8" ht="14.25" customHeight="1" x14ac:dyDescent="0.25">
      <c r="C922" s="39"/>
      <c r="D922" s="59"/>
      <c r="E922" s="73"/>
      <c r="F922" s="59"/>
      <c r="G922" s="90"/>
      <c r="H922" s="97"/>
    </row>
    <row r="923" spans="3:8" ht="14.25" customHeight="1" x14ac:dyDescent="0.25">
      <c r="C923" s="39"/>
      <c r="D923" s="59"/>
      <c r="E923" s="73"/>
      <c r="F923" s="59"/>
      <c r="G923" s="90"/>
      <c r="H923" s="97"/>
    </row>
    <row r="924" spans="3:8" ht="14.25" customHeight="1" x14ac:dyDescent="0.25">
      <c r="C924" s="39"/>
      <c r="D924" s="59"/>
      <c r="E924" s="73"/>
      <c r="F924" s="59"/>
      <c r="G924" s="90"/>
      <c r="H924" s="97"/>
    </row>
    <row r="925" spans="3:8" ht="14.25" customHeight="1" x14ac:dyDescent="0.25">
      <c r="C925" s="39"/>
      <c r="D925" s="59"/>
      <c r="E925" s="73"/>
      <c r="F925" s="59"/>
      <c r="G925" s="90"/>
      <c r="H925" s="97"/>
    </row>
    <row r="926" spans="3:8" ht="14.25" customHeight="1" x14ac:dyDescent="0.25">
      <c r="C926" s="39"/>
      <c r="D926" s="59"/>
      <c r="E926" s="73"/>
      <c r="F926" s="59"/>
      <c r="G926" s="90"/>
      <c r="H926" s="97"/>
    </row>
    <row r="927" spans="3:8" ht="14.25" customHeight="1" x14ac:dyDescent="0.25">
      <c r="C927" s="39"/>
      <c r="D927" s="59"/>
      <c r="E927" s="73"/>
      <c r="F927" s="59"/>
      <c r="G927" s="90"/>
      <c r="H927" s="97"/>
    </row>
    <row r="928" spans="3:8" ht="14.25" customHeight="1" x14ac:dyDescent="0.25">
      <c r="C928" s="39"/>
      <c r="D928" s="59"/>
      <c r="E928" s="73"/>
      <c r="F928" s="59"/>
      <c r="G928" s="90"/>
      <c r="H928" s="97"/>
    </row>
    <row r="929" spans="3:8" ht="14.25" customHeight="1" x14ac:dyDescent="0.25">
      <c r="C929" s="39"/>
      <c r="D929" s="59"/>
      <c r="E929" s="73"/>
      <c r="F929" s="59"/>
      <c r="G929" s="90"/>
      <c r="H929" s="97"/>
    </row>
    <row r="930" spans="3:8" ht="14.25" customHeight="1" x14ac:dyDescent="0.25">
      <c r="C930" s="39"/>
      <c r="D930" s="59"/>
      <c r="E930" s="73"/>
      <c r="F930" s="59"/>
      <c r="G930" s="90"/>
      <c r="H930" s="97"/>
    </row>
    <row r="931" spans="3:8" ht="14.25" customHeight="1" x14ac:dyDescent="0.25">
      <c r="C931" s="39"/>
      <c r="D931" s="59"/>
      <c r="E931" s="73"/>
      <c r="F931" s="59"/>
      <c r="G931" s="90"/>
      <c r="H931" s="97"/>
    </row>
    <row r="932" spans="3:8" ht="14.25" customHeight="1" x14ac:dyDescent="0.25">
      <c r="C932" s="39"/>
      <c r="D932" s="59"/>
      <c r="E932" s="73"/>
      <c r="F932" s="59"/>
      <c r="G932" s="90"/>
      <c r="H932" s="97"/>
    </row>
    <row r="933" spans="3:8" ht="14.25" customHeight="1" x14ac:dyDescent="0.25">
      <c r="C933" s="39"/>
      <c r="D933" s="59"/>
      <c r="E933" s="73"/>
      <c r="F933" s="59"/>
      <c r="G933" s="90"/>
      <c r="H933" s="97"/>
    </row>
    <row r="934" spans="3:8" ht="14.25" customHeight="1" x14ac:dyDescent="0.25">
      <c r="C934" s="39"/>
      <c r="D934" s="59"/>
      <c r="E934" s="73"/>
      <c r="F934" s="59"/>
      <c r="G934" s="90"/>
      <c r="H934" s="97"/>
    </row>
    <row r="935" spans="3:8" ht="14.25" customHeight="1" x14ac:dyDescent="0.25">
      <c r="C935" s="39"/>
      <c r="D935" s="59"/>
      <c r="E935" s="73"/>
      <c r="F935" s="59"/>
      <c r="G935" s="90"/>
      <c r="H935" s="97"/>
    </row>
    <row r="936" spans="3:8" ht="14.25" customHeight="1" x14ac:dyDescent="0.25">
      <c r="C936" s="39"/>
      <c r="D936" s="59"/>
      <c r="E936" s="73"/>
      <c r="F936" s="59"/>
      <c r="G936" s="90"/>
      <c r="H936" s="97"/>
    </row>
    <row r="937" spans="3:8" ht="14.25" customHeight="1" x14ac:dyDescent="0.25">
      <c r="C937" s="39"/>
      <c r="D937" s="59"/>
      <c r="E937" s="73"/>
      <c r="F937" s="59"/>
      <c r="G937" s="90"/>
      <c r="H937" s="97"/>
    </row>
    <row r="938" spans="3:8" ht="14.25" customHeight="1" x14ac:dyDescent="0.25">
      <c r="C938" s="39"/>
      <c r="D938" s="59"/>
      <c r="E938" s="73"/>
      <c r="F938" s="59"/>
      <c r="G938" s="90"/>
      <c r="H938" s="97"/>
    </row>
    <row r="939" spans="3:8" ht="14.25" customHeight="1" x14ac:dyDescent="0.25">
      <c r="C939" s="39"/>
      <c r="D939" s="59"/>
      <c r="E939" s="73"/>
      <c r="F939" s="59"/>
      <c r="G939" s="90"/>
      <c r="H939" s="97"/>
    </row>
    <row r="940" spans="3:8" ht="14.25" customHeight="1" x14ac:dyDescent="0.25">
      <c r="C940" s="39"/>
      <c r="D940" s="59"/>
      <c r="E940" s="73"/>
      <c r="F940" s="59"/>
      <c r="G940" s="90"/>
      <c r="H940" s="97"/>
    </row>
    <row r="941" spans="3:8" ht="14.25" customHeight="1" x14ac:dyDescent="0.25">
      <c r="C941" s="39"/>
      <c r="D941" s="59"/>
      <c r="E941" s="73"/>
      <c r="F941" s="59"/>
      <c r="G941" s="90"/>
      <c r="H941" s="97"/>
    </row>
    <row r="942" spans="3:8" ht="14.25" customHeight="1" x14ac:dyDescent="0.25">
      <c r="C942" s="39"/>
      <c r="D942" s="59"/>
      <c r="E942" s="73"/>
      <c r="F942" s="59"/>
      <c r="G942" s="90"/>
      <c r="H942" s="97"/>
    </row>
    <row r="943" spans="3:8" ht="14.25" customHeight="1" x14ac:dyDescent="0.25">
      <c r="C943" s="39"/>
      <c r="D943" s="59"/>
      <c r="E943" s="73"/>
      <c r="F943" s="59"/>
      <c r="G943" s="90"/>
      <c r="H943" s="97"/>
    </row>
    <row r="944" spans="3:8" ht="14.25" customHeight="1" x14ac:dyDescent="0.25">
      <c r="C944" s="39"/>
      <c r="D944" s="59"/>
      <c r="E944" s="73"/>
      <c r="F944" s="59"/>
      <c r="G944" s="90"/>
      <c r="H944" s="97"/>
    </row>
    <row r="945" spans="3:8" ht="14.25" customHeight="1" x14ac:dyDescent="0.25">
      <c r="C945" s="39"/>
      <c r="D945" s="59"/>
      <c r="E945" s="73"/>
      <c r="F945" s="59"/>
      <c r="G945" s="90"/>
      <c r="H945" s="97"/>
    </row>
    <row r="946" spans="3:8" ht="14.25" customHeight="1" x14ac:dyDescent="0.25">
      <c r="C946" s="39"/>
      <c r="D946" s="59"/>
      <c r="E946" s="73"/>
      <c r="F946" s="59"/>
      <c r="G946" s="90"/>
      <c r="H946" s="97"/>
    </row>
    <row r="947" spans="3:8" ht="14.25" customHeight="1" x14ac:dyDescent="0.25">
      <c r="C947" s="39"/>
      <c r="D947" s="59"/>
      <c r="E947" s="73"/>
      <c r="F947" s="59"/>
      <c r="G947" s="90"/>
      <c r="H947" s="97"/>
    </row>
    <row r="948" spans="3:8" ht="14.25" customHeight="1" x14ac:dyDescent="0.25">
      <c r="C948" s="39"/>
      <c r="D948" s="59"/>
      <c r="E948" s="73"/>
      <c r="F948" s="59"/>
      <c r="G948" s="90"/>
      <c r="H948" s="97"/>
    </row>
    <row r="949" spans="3:8" ht="14.25" customHeight="1" x14ac:dyDescent="0.25">
      <c r="C949" s="39"/>
      <c r="D949" s="59"/>
      <c r="E949" s="73"/>
      <c r="F949" s="59"/>
      <c r="G949" s="90"/>
      <c r="H949" s="97"/>
    </row>
    <row r="950" spans="3:8" ht="14.25" customHeight="1" x14ac:dyDescent="0.25">
      <c r="C950" s="39"/>
      <c r="D950" s="59"/>
      <c r="E950" s="73"/>
      <c r="F950" s="59"/>
      <c r="G950" s="90"/>
      <c r="H950" s="97"/>
    </row>
    <row r="951" spans="3:8" ht="14.25" customHeight="1" x14ac:dyDescent="0.25">
      <c r="C951" s="39"/>
      <c r="D951" s="59"/>
      <c r="E951" s="73"/>
      <c r="F951" s="59"/>
      <c r="G951" s="90"/>
      <c r="H951" s="97"/>
    </row>
    <row r="952" spans="3:8" ht="14.25" customHeight="1" x14ac:dyDescent="0.25">
      <c r="C952" s="39"/>
      <c r="D952" s="59"/>
      <c r="E952" s="73"/>
      <c r="F952" s="59"/>
      <c r="G952" s="90"/>
      <c r="H952" s="97"/>
    </row>
    <row r="953" spans="3:8" ht="14.25" customHeight="1" x14ac:dyDescent="0.25">
      <c r="C953" s="39"/>
      <c r="D953" s="59"/>
      <c r="E953" s="73"/>
      <c r="F953" s="59"/>
      <c r="G953" s="90"/>
      <c r="H953" s="97"/>
    </row>
    <row r="954" spans="3:8" ht="14.25" customHeight="1" x14ac:dyDescent="0.25">
      <c r="C954" s="39"/>
      <c r="D954" s="59"/>
      <c r="E954" s="73"/>
      <c r="F954" s="59"/>
      <c r="G954" s="90"/>
      <c r="H954" s="97"/>
    </row>
    <row r="955" spans="3:8" ht="14.25" customHeight="1" x14ac:dyDescent="0.25">
      <c r="C955" s="39"/>
      <c r="D955" s="59"/>
      <c r="E955" s="73"/>
      <c r="F955" s="59"/>
      <c r="G955" s="90"/>
      <c r="H955" s="97"/>
    </row>
    <row r="956" spans="3:8" ht="14.25" customHeight="1" x14ac:dyDescent="0.25">
      <c r="C956" s="39"/>
      <c r="D956" s="59"/>
      <c r="E956" s="73"/>
      <c r="F956" s="59"/>
      <c r="G956" s="90"/>
      <c r="H956" s="97"/>
    </row>
    <row r="957" spans="3:8" ht="14.25" customHeight="1" x14ac:dyDescent="0.25">
      <c r="C957" s="39"/>
      <c r="D957" s="59"/>
      <c r="E957" s="73"/>
      <c r="F957" s="59"/>
      <c r="G957" s="90"/>
      <c r="H957" s="97"/>
    </row>
    <row r="958" spans="3:8" ht="14.25" customHeight="1" x14ac:dyDescent="0.25">
      <c r="C958" s="39"/>
      <c r="D958" s="59"/>
      <c r="E958" s="73"/>
      <c r="F958" s="59"/>
      <c r="G958" s="90"/>
      <c r="H958" s="97"/>
    </row>
    <row r="959" spans="3:8" ht="14.25" customHeight="1" x14ac:dyDescent="0.25">
      <c r="C959" s="39"/>
      <c r="D959" s="59"/>
      <c r="E959" s="73"/>
      <c r="F959" s="59"/>
      <c r="G959" s="90"/>
      <c r="H959" s="97"/>
    </row>
    <row r="960" spans="3:8" ht="14.25" customHeight="1" x14ac:dyDescent="0.25">
      <c r="C960" s="39"/>
      <c r="D960" s="59"/>
      <c r="E960" s="73"/>
      <c r="F960" s="59"/>
      <c r="G960" s="90"/>
      <c r="H960" s="97"/>
    </row>
    <row r="961" spans="3:8" ht="14.25" customHeight="1" x14ac:dyDescent="0.25">
      <c r="C961" s="39"/>
      <c r="D961" s="59"/>
      <c r="E961" s="73"/>
      <c r="F961" s="59"/>
      <c r="G961" s="90"/>
      <c r="H961" s="97"/>
    </row>
    <row r="962" spans="3:8" ht="14.25" customHeight="1" x14ac:dyDescent="0.25">
      <c r="C962" s="39"/>
      <c r="D962" s="59"/>
      <c r="E962" s="73"/>
      <c r="F962" s="59"/>
      <c r="G962" s="90"/>
      <c r="H962" s="97"/>
    </row>
    <row r="963" spans="3:8" ht="14.25" customHeight="1" x14ac:dyDescent="0.25">
      <c r="C963" s="39"/>
      <c r="D963" s="59"/>
      <c r="E963" s="73"/>
      <c r="F963" s="59"/>
      <c r="G963" s="90"/>
      <c r="H963" s="97"/>
    </row>
    <row r="964" spans="3:8" ht="14.25" customHeight="1" x14ac:dyDescent="0.25">
      <c r="C964" s="39"/>
      <c r="D964" s="59"/>
      <c r="E964" s="73"/>
      <c r="F964" s="59"/>
      <c r="G964" s="90"/>
      <c r="H964" s="97"/>
    </row>
    <row r="965" spans="3:8" ht="14.25" customHeight="1" x14ac:dyDescent="0.25">
      <c r="C965" s="39"/>
      <c r="D965" s="59"/>
      <c r="E965" s="73"/>
      <c r="F965" s="59"/>
      <c r="G965" s="90"/>
      <c r="H965" s="97"/>
    </row>
    <row r="966" spans="3:8" ht="14.25" customHeight="1" x14ac:dyDescent="0.25">
      <c r="C966" s="39"/>
      <c r="D966" s="59"/>
      <c r="E966" s="73"/>
      <c r="F966" s="59"/>
      <c r="G966" s="90"/>
      <c r="H966" s="97"/>
    </row>
    <row r="967" spans="3:8" ht="14.25" customHeight="1" x14ac:dyDescent="0.25">
      <c r="C967" s="39"/>
      <c r="D967" s="59"/>
      <c r="E967" s="73"/>
      <c r="F967" s="59"/>
      <c r="G967" s="90"/>
      <c r="H967" s="97"/>
    </row>
    <row r="968" spans="3:8" ht="14.25" customHeight="1" x14ac:dyDescent="0.25">
      <c r="C968" s="39"/>
      <c r="D968" s="59"/>
      <c r="E968" s="73"/>
      <c r="F968" s="59"/>
      <c r="G968" s="90"/>
      <c r="H968" s="97"/>
    </row>
    <row r="969" spans="3:8" ht="14.25" customHeight="1" x14ac:dyDescent="0.25">
      <c r="C969" s="39"/>
      <c r="D969" s="59"/>
      <c r="E969" s="73"/>
      <c r="F969" s="59"/>
      <c r="G969" s="90"/>
      <c r="H969" s="97"/>
    </row>
    <row r="970" spans="3:8" ht="14.25" customHeight="1" x14ac:dyDescent="0.25">
      <c r="C970" s="39"/>
      <c r="D970" s="59"/>
      <c r="E970" s="73"/>
      <c r="F970" s="59"/>
      <c r="G970" s="90"/>
      <c r="H970" s="97"/>
    </row>
    <row r="971" spans="3:8" ht="14.25" customHeight="1" x14ac:dyDescent="0.25">
      <c r="C971" s="39"/>
      <c r="D971" s="59"/>
      <c r="E971" s="73"/>
      <c r="F971" s="59"/>
      <c r="G971" s="90"/>
      <c r="H971" s="97"/>
    </row>
    <row r="972" spans="3:8" ht="14.25" customHeight="1" x14ac:dyDescent="0.25">
      <c r="C972" s="39"/>
      <c r="D972" s="59"/>
      <c r="E972" s="73"/>
      <c r="F972" s="59"/>
      <c r="G972" s="90"/>
      <c r="H972" s="97"/>
    </row>
    <row r="973" spans="3:8" ht="14.25" customHeight="1" x14ac:dyDescent="0.25">
      <c r="C973" s="39"/>
      <c r="D973" s="59"/>
      <c r="E973" s="73"/>
      <c r="F973" s="59"/>
      <c r="G973" s="90"/>
      <c r="H973" s="97"/>
    </row>
    <row r="974" spans="3:8" ht="14.25" customHeight="1" x14ac:dyDescent="0.25">
      <c r="C974" s="39"/>
      <c r="D974" s="59"/>
      <c r="E974" s="73"/>
      <c r="F974" s="59"/>
      <c r="G974" s="90"/>
      <c r="H974" s="97"/>
    </row>
    <row r="975" spans="3:8" ht="14.25" customHeight="1" x14ac:dyDescent="0.25">
      <c r="C975" s="39"/>
      <c r="D975" s="59"/>
      <c r="E975" s="73"/>
      <c r="F975" s="59"/>
      <c r="G975" s="90"/>
      <c r="H975" s="97"/>
    </row>
    <row r="976" spans="3:8" ht="14.25" customHeight="1" x14ac:dyDescent="0.25">
      <c r="C976" s="39"/>
      <c r="D976" s="59"/>
      <c r="E976" s="73"/>
      <c r="F976" s="59"/>
      <c r="G976" s="90"/>
      <c r="H976" s="97"/>
    </row>
    <row r="977" spans="3:8" ht="14.25" customHeight="1" x14ac:dyDescent="0.25">
      <c r="C977" s="39"/>
      <c r="D977" s="59"/>
      <c r="E977" s="73"/>
      <c r="F977" s="59"/>
      <c r="G977" s="90"/>
      <c r="H977" s="97"/>
    </row>
    <row r="978" spans="3:8" ht="14.25" customHeight="1" x14ac:dyDescent="0.25">
      <c r="C978" s="39"/>
      <c r="D978" s="59"/>
      <c r="E978" s="73"/>
      <c r="F978" s="59"/>
      <c r="G978" s="90"/>
      <c r="H978" s="97"/>
    </row>
    <row r="979" spans="3:8" ht="14.25" customHeight="1" x14ac:dyDescent="0.25">
      <c r="C979" s="39"/>
      <c r="D979" s="59"/>
      <c r="E979" s="73"/>
      <c r="F979" s="59"/>
      <c r="G979" s="90"/>
      <c r="H979" s="97"/>
    </row>
    <row r="980" spans="3:8" ht="14.25" customHeight="1" x14ac:dyDescent="0.25">
      <c r="C980" s="39"/>
      <c r="D980" s="59"/>
      <c r="E980" s="73"/>
      <c r="F980" s="59"/>
      <c r="G980" s="90"/>
      <c r="H980" s="97"/>
    </row>
    <row r="981" spans="3:8" ht="14.25" customHeight="1" x14ac:dyDescent="0.25">
      <c r="C981" s="39"/>
      <c r="D981" s="59"/>
      <c r="E981" s="73"/>
      <c r="F981" s="59"/>
      <c r="G981" s="90"/>
      <c r="H981" s="97"/>
    </row>
    <row r="982" spans="3:8" ht="14.25" customHeight="1" x14ac:dyDescent="0.25">
      <c r="C982" s="39"/>
      <c r="D982" s="59"/>
      <c r="E982" s="73"/>
      <c r="F982" s="59"/>
      <c r="G982" s="90"/>
      <c r="H982" s="97"/>
    </row>
    <row r="983" spans="3:8" ht="14.25" customHeight="1" x14ac:dyDescent="0.25">
      <c r="C983" s="39"/>
      <c r="D983" s="59"/>
      <c r="E983" s="73"/>
      <c r="F983" s="59"/>
      <c r="G983" s="90"/>
      <c r="H983" s="97"/>
    </row>
    <row r="984" spans="3:8" ht="14.25" customHeight="1" x14ac:dyDescent="0.25">
      <c r="C984" s="39"/>
      <c r="D984" s="59"/>
      <c r="E984" s="73"/>
      <c r="F984" s="59"/>
      <c r="G984" s="90"/>
      <c r="H984" s="97"/>
    </row>
    <row r="985" spans="3:8" ht="14.25" customHeight="1" x14ac:dyDescent="0.25">
      <c r="C985" s="39"/>
      <c r="D985" s="59"/>
      <c r="E985" s="73"/>
      <c r="F985" s="59"/>
      <c r="G985" s="90"/>
      <c r="H985" s="97"/>
    </row>
    <row r="986" spans="3:8" ht="14.25" customHeight="1" x14ac:dyDescent="0.25">
      <c r="C986" s="39"/>
      <c r="D986" s="59"/>
      <c r="E986" s="73"/>
      <c r="F986" s="59"/>
      <c r="G986" s="90"/>
      <c r="H986" s="97"/>
    </row>
    <row r="987" spans="3:8" ht="14.25" customHeight="1" x14ac:dyDescent="0.25">
      <c r="C987" s="39"/>
      <c r="D987" s="59"/>
      <c r="E987" s="73"/>
      <c r="F987" s="59"/>
      <c r="G987" s="90"/>
      <c r="H987" s="97"/>
    </row>
    <row r="988" spans="3:8" ht="14.25" customHeight="1" x14ac:dyDescent="0.25">
      <c r="C988" s="39"/>
      <c r="D988" s="59"/>
      <c r="E988" s="73"/>
      <c r="F988" s="59"/>
      <c r="G988" s="90"/>
      <c r="H988" s="97"/>
    </row>
    <row r="989" spans="3:8" ht="14.25" customHeight="1" x14ac:dyDescent="0.25">
      <c r="C989" s="39"/>
      <c r="D989" s="59"/>
      <c r="E989" s="73"/>
      <c r="F989" s="59"/>
      <c r="G989" s="90"/>
      <c r="H989" s="97"/>
    </row>
    <row r="990" spans="3:8" ht="14.25" customHeight="1" x14ac:dyDescent="0.25">
      <c r="C990" s="39"/>
      <c r="D990" s="59"/>
      <c r="E990" s="73"/>
      <c r="F990" s="59"/>
      <c r="G990" s="90"/>
      <c r="H990" s="97"/>
    </row>
    <row r="991" spans="3:8" ht="14.25" customHeight="1" x14ac:dyDescent="0.25">
      <c r="C991" s="39"/>
      <c r="D991" s="59"/>
      <c r="E991" s="73"/>
      <c r="F991" s="59"/>
      <c r="G991" s="90"/>
      <c r="H991" s="97"/>
    </row>
    <row r="992" spans="3:8" ht="14.25" customHeight="1" x14ac:dyDescent="0.25">
      <c r="C992" s="39"/>
      <c r="D992" s="59"/>
      <c r="E992" s="73"/>
      <c r="F992" s="59"/>
      <c r="G992" s="90"/>
      <c r="H992" s="97"/>
    </row>
    <row r="993" spans="3:8" ht="14.25" customHeight="1" x14ac:dyDescent="0.25">
      <c r="C993" s="39"/>
      <c r="D993" s="59"/>
      <c r="E993" s="73"/>
      <c r="F993" s="59"/>
      <c r="G993" s="90"/>
      <c r="H993" s="97"/>
    </row>
    <row r="994" spans="3:8" ht="14.25" customHeight="1" x14ac:dyDescent="0.25">
      <c r="C994" s="39"/>
      <c r="D994" s="59"/>
      <c r="E994" s="73"/>
      <c r="F994" s="59"/>
      <c r="G994" s="90"/>
      <c r="H994" s="97"/>
    </row>
    <row r="995" spans="3:8" ht="14.25" customHeight="1" x14ac:dyDescent="0.25">
      <c r="C995" s="39"/>
      <c r="D995" s="59"/>
      <c r="E995" s="73"/>
      <c r="F995" s="59"/>
      <c r="G995" s="90"/>
      <c r="H995" s="97"/>
    </row>
    <row r="996" spans="3:8" ht="14.25" customHeight="1" x14ac:dyDescent="0.25">
      <c r="C996" s="39"/>
      <c r="D996" s="59"/>
      <c r="E996" s="73"/>
      <c r="F996" s="59"/>
      <c r="G996" s="90"/>
      <c r="H996" s="97"/>
    </row>
    <row r="997" spans="3:8" ht="14.25" customHeight="1" x14ac:dyDescent="0.25">
      <c r="C997" s="39"/>
      <c r="D997" s="59"/>
      <c r="E997" s="73"/>
      <c r="F997" s="59"/>
      <c r="G997" s="90"/>
      <c r="H997" s="97"/>
    </row>
    <row r="998" spans="3:8" ht="14.25" customHeight="1" x14ac:dyDescent="0.25">
      <c r="C998" s="39"/>
      <c r="D998" s="59"/>
      <c r="E998" s="73"/>
      <c r="F998" s="59"/>
      <c r="G998" s="90"/>
      <c r="H998" s="97"/>
    </row>
    <row r="999" spans="3:8" ht="14.25" customHeight="1" x14ac:dyDescent="0.25">
      <c r="C999" s="39"/>
      <c r="D999" s="59"/>
      <c r="E999" s="73"/>
      <c r="F999" s="59"/>
      <c r="G999" s="90"/>
      <c r="H999" s="97"/>
    </row>
    <row r="1000" spans="3:8" ht="14.25" customHeight="1" x14ac:dyDescent="0.25">
      <c r="C1000" s="39"/>
      <c r="D1000" s="59"/>
      <c r="E1000" s="73"/>
      <c r="F1000" s="59"/>
      <c r="G1000" s="90"/>
      <c r="H1000" s="97"/>
    </row>
    <row r="1001" spans="3:8" ht="14.25" customHeight="1" x14ac:dyDescent="0.25">
      <c r="C1001" s="39"/>
      <c r="D1001" s="59"/>
      <c r="E1001" s="73"/>
      <c r="F1001" s="59"/>
      <c r="G1001" s="90"/>
      <c r="H1001" s="97"/>
    </row>
    <row r="1002" spans="3:8" ht="14.25" customHeight="1" x14ac:dyDescent="0.25">
      <c r="C1002" s="39"/>
      <c r="D1002" s="59"/>
      <c r="E1002" s="73"/>
      <c r="F1002" s="59"/>
      <c r="G1002" s="90"/>
      <c r="H1002" s="97"/>
    </row>
    <row r="1003" spans="3:8" ht="14.25" customHeight="1" x14ac:dyDescent="0.25">
      <c r="C1003" s="39"/>
      <c r="D1003" s="59"/>
      <c r="E1003" s="73"/>
      <c r="F1003" s="59"/>
      <c r="G1003" s="90"/>
      <c r="H1003" s="97"/>
    </row>
    <row r="1004" spans="3:8" ht="14.25" customHeight="1" x14ac:dyDescent="0.25">
      <c r="C1004" s="39"/>
      <c r="D1004" s="59"/>
      <c r="E1004" s="73"/>
      <c r="F1004" s="59"/>
      <c r="G1004" s="90"/>
      <c r="H1004" s="97"/>
    </row>
    <row r="1005" spans="3:8" ht="14.25" customHeight="1" x14ac:dyDescent="0.25">
      <c r="C1005" s="39"/>
      <c r="D1005" s="59"/>
      <c r="E1005" s="73"/>
      <c r="F1005" s="59"/>
      <c r="G1005" s="90"/>
      <c r="H1005" s="97"/>
    </row>
    <row r="1006" spans="3:8" ht="14.25" customHeight="1" x14ac:dyDescent="0.25">
      <c r="C1006" s="39"/>
      <c r="D1006" s="59"/>
      <c r="E1006" s="73"/>
      <c r="F1006" s="59"/>
      <c r="G1006" s="90"/>
      <c r="H1006" s="97"/>
    </row>
    <row r="1007" spans="3:8" ht="14.25" customHeight="1" x14ac:dyDescent="0.25">
      <c r="C1007" s="39"/>
      <c r="D1007" s="59"/>
      <c r="E1007" s="73"/>
      <c r="F1007" s="59"/>
      <c r="G1007" s="90"/>
      <c r="H1007" s="97"/>
    </row>
    <row r="1008" spans="3:8" ht="14.25" customHeight="1" x14ac:dyDescent="0.25">
      <c r="C1008" s="39"/>
      <c r="D1008" s="59"/>
      <c r="E1008" s="73"/>
      <c r="F1008" s="59"/>
      <c r="G1008" s="90"/>
      <c r="H1008" s="97"/>
    </row>
    <row r="1009" spans="3:8" ht="14.25" customHeight="1" x14ac:dyDescent="0.25">
      <c r="C1009" s="39"/>
      <c r="D1009" s="59"/>
      <c r="E1009" s="73"/>
      <c r="F1009" s="59"/>
      <c r="G1009" s="90"/>
      <c r="H1009" s="97"/>
    </row>
    <row r="1010" spans="3:8" ht="14.25" customHeight="1" x14ac:dyDescent="0.25">
      <c r="C1010" s="39"/>
      <c r="D1010" s="59"/>
      <c r="E1010" s="73"/>
      <c r="F1010" s="59"/>
      <c r="G1010" s="90"/>
      <c r="H1010" s="97"/>
    </row>
    <row r="1011" spans="3:8" ht="14.25" customHeight="1" x14ac:dyDescent="0.25">
      <c r="C1011" s="39"/>
      <c r="D1011" s="59"/>
      <c r="E1011" s="73"/>
      <c r="F1011" s="59"/>
      <c r="G1011" s="90"/>
      <c r="H1011" s="97"/>
    </row>
    <row r="1012" spans="3:8" ht="14.25" customHeight="1" x14ac:dyDescent="0.25">
      <c r="C1012" s="39"/>
      <c r="D1012" s="59"/>
      <c r="E1012" s="73"/>
      <c r="F1012" s="59"/>
      <c r="G1012" s="90"/>
      <c r="H1012" s="97"/>
    </row>
    <row r="1013" spans="3:8" ht="14.25" customHeight="1" x14ac:dyDescent="0.25">
      <c r="C1013" s="39"/>
      <c r="D1013" s="59"/>
      <c r="E1013" s="73"/>
      <c r="F1013" s="59"/>
      <c r="G1013" s="90"/>
      <c r="H1013" s="97"/>
    </row>
    <row r="1014" spans="3:8" ht="14.25" customHeight="1" x14ac:dyDescent="0.25">
      <c r="C1014" s="39"/>
      <c r="D1014" s="59"/>
      <c r="E1014" s="73"/>
      <c r="F1014" s="59"/>
      <c r="G1014" s="90"/>
      <c r="H1014" s="97"/>
    </row>
    <row r="1015" spans="3:8" ht="14.25" customHeight="1" x14ac:dyDescent="0.25">
      <c r="C1015" s="39"/>
      <c r="D1015" s="59"/>
      <c r="E1015" s="73"/>
      <c r="F1015" s="59"/>
      <c r="G1015" s="90"/>
      <c r="H1015" s="97"/>
    </row>
    <row r="1016" spans="3:8" ht="14.25" customHeight="1" x14ac:dyDescent="0.25">
      <c r="C1016" s="39"/>
      <c r="D1016" s="59"/>
      <c r="E1016" s="73"/>
      <c r="F1016" s="59"/>
      <c r="G1016" s="90"/>
      <c r="H1016" s="97"/>
    </row>
    <row r="1017" spans="3:8" ht="14.25" customHeight="1" x14ac:dyDescent="0.25">
      <c r="C1017" s="39"/>
      <c r="D1017" s="59"/>
      <c r="E1017" s="73"/>
      <c r="F1017" s="59"/>
      <c r="G1017" s="90"/>
      <c r="H1017" s="97"/>
    </row>
    <row r="1018" spans="3:8" ht="14.25" customHeight="1" x14ac:dyDescent="0.25">
      <c r="C1018" s="39"/>
      <c r="D1018" s="59"/>
      <c r="E1018" s="73"/>
      <c r="F1018" s="59"/>
      <c r="G1018" s="90"/>
      <c r="H1018" s="97"/>
    </row>
    <row r="1019" spans="3:8" ht="14.25" customHeight="1" x14ac:dyDescent="0.25">
      <c r="C1019" s="39"/>
      <c r="D1019" s="59"/>
      <c r="E1019" s="73"/>
      <c r="F1019" s="59"/>
      <c r="G1019" s="90"/>
      <c r="H1019" s="97"/>
    </row>
    <row r="1020" spans="3:8" ht="14.25" customHeight="1" x14ac:dyDescent="0.25">
      <c r="C1020" s="39"/>
      <c r="D1020" s="59"/>
      <c r="E1020" s="73"/>
      <c r="F1020" s="59"/>
      <c r="G1020" s="90"/>
      <c r="H1020" s="97"/>
    </row>
    <row r="1021" spans="3:8" ht="14.25" customHeight="1" x14ac:dyDescent="0.25">
      <c r="C1021" s="39"/>
      <c r="D1021" s="59"/>
      <c r="E1021" s="73"/>
      <c r="F1021" s="59"/>
      <c r="G1021" s="90"/>
      <c r="H1021" s="97"/>
    </row>
    <row r="1022" spans="3:8" ht="14.25" customHeight="1" x14ac:dyDescent="0.25">
      <c r="C1022" s="39"/>
      <c r="D1022" s="59"/>
      <c r="E1022" s="73"/>
      <c r="F1022" s="59"/>
      <c r="G1022" s="90"/>
      <c r="H1022" s="97"/>
    </row>
    <row r="1023" spans="3:8" ht="14.25" customHeight="1" x14ac:dyDescent="0.25">
      <c r="C1023" s="39"/>
      <c r="D1023" s="59"/>
      <c r="E1023" s="73"/>
      <c r="F1023" s="59"/>
      <c r="G1023" s="90"/>
      <c r="H1023" s="97"/>
    </row>
    <row r="1024" spans="3:8" ht="14.25" customHeight="1" x14ac:dyDescent="0.25">
      <c r="C1024" s="39"/>
      <c r="D1024" s="59"/>
      <c r="E1024" s="73"/>
      <c r="F1024" s="59"/>
      <c r="G1024" s="90"/>
      <c r="H1024" s="97"/>
    </row>
    <row r="1025" spans="3:8" ht="14.25" customHeight="1" x14ac:dyDescent="0.25">
      <c r="C1025" s="39"/>
      <c r="D1025" s="59"/>
      <c r="E1025" s="73"/>
      <c r="F1025" s="59"/>
      <c r="G1025" s="90"/>
      <c r="H1025" s="97"/>
    </row>
    <row r="1026" spans="3:8" ht="14.25" customHeight="1" x14ac:dyDescent="0.25">
      <c r="C1026" s="39"/>
      <c r="D1026" s="59"/>
      <c r="E1026" s="73"/>
      <c r="F1026" s="59"/>
      <c r="G1026" s="90"/>
      <c r="H1026" s="97"/>
    </row>
    <row r="1027" spans="3:8" ht="14.25" customHeight="1" x14ac:dyDescent="0.25">
      <c r="C1027" s="39"/>
      <c r="D1027" s="59"/>
      <c r="E1027" s="73"/>
      <c r="F1027" s="59"/>
      <c r="G1027" s="90"/>
      <c r="H1027" s="97"/>
    </row>
    <row r="1028" spans="3:8" ht="14.25" customHeight="1" x14ac:dyDescent="0.25">
      <c r="C1028" s="39"/>
      <c r="D1028" s="59"/>
      <c r="E1028" s="73"/>
      <c r="F1028" s="59"/>
      <c r="G1028" s="90"/>
      <c r="H1028" s="97"/>
    </row>
    <row r="1029" spans="3:8" ht="14.25" customHeight="1" x14ac:dyDescent="0.25">
      <c r="C1029" s="39"/>
      <c r="D1029" s="59"/>
      <c r="E1029" s="73"/>
      <c r="F1029" s="59"/>
      <c r="G1029" s="90"/>
      <c r="H1029" s="97"/>
    </row>
    <row r="1030" spans="3:8" ht="14.25" customHeight="1" x14ac:dyDescent="0.25">
      <c r="C1030" s="39"/>
      <c r="D1030" s="59"/>
      <c r="E1030" s="73"/>
      <c r="F1030" s="59"/>
      <c r="G1030" s="90"/>
      <c r="H1030" s="97"/>
    </row>
    <row r="1031" spans="3:8" ht="14.25" customHeight="1" x14ac:dyDescent="0.25">
      <c r="C1031" s="39"/>
      <c r="D1031" s="59"/>
      <c r="E1031" s="73"/>
      <c r="F1031" s="59"/>
      <c r="G1031" s="90"/>
      <c r="H1031" s="97"/>
    </row>
    <row r="1032" spans="3:8" ht="14.25" customHeight="1" x14ac:dyDescent="0.25">
      <c r="C1032" s="39"/>
      <c r="D1032" s="59"/>
      <c r="E1032" s="73"/>
      <c r="F1032" s="59"/>
      <c r="G1032" s="90"/>
      <c r="H1032" s="97"/>
    </row>
    <row r="1033" spans="3:8" ht="14.25" customHeight="1" x14ac:dyDescent="0.25">
      <c r="C1033" s="39"/>
      <c r="D1033" s="59"/>
      <c r="E1033" s="73"/>
      <c r="F1033" s="59"/>
      <c r="G1033" s="90"/>
      <c r="H1033" s="97"/>
    </row>
    <row r="1034" spans="3:8" ht="14.25" customHeight="1" x14ac:dyDescent="0.25">
      <c r="C1034" s="39"/>
      <c r="D1034" s="59"/>
      <c r="E1034" s="73"/>
      <c r="F1034" s="59"/>
      <c r="G1034" s="90"/>
      <c r="H1034" s="97"/>
    </row>
    <row r="1035" spans="3:8" ht="14.25" customHeight="1" x14ac:dyDescent="0.25">
      <c r="C1035" s="39"/>
      <c r="D1035" s="59"/>
      <c r="E1035" s="73"/>
      <c r="F1035" s="59"/>
      <c r="G1035" s="90"/>
      <c r="H1035" s="97"/>
    </row>
    <row r="1036" spans="3:8" ht="14.25" customHeight="1" x14ac:dyDescent="0.25">
      <c r="C1036" s="39"/>
      <c r="D1036" s="59"/>
      <c r="E1036" s="73"/>
      <c r="F1036" s="59"/>
      <c r="G1036" s="90"/>
      <c r="H1036" s="97"/>
    </row>
    <row r="1037" spans="3:8" ht="14.25" customHeight="1" x14ac:dyDescent="0.25">
      <c r="C1037" s="39"/>
      <c r="D1037" s="59"/>
      <c r="E1037" s="73"/>
      <c r="F1037" s="59"/>
      <c r="G1037" s="90"/>
      <c r="H1037" s="97"/>
    </row>
    <row r="1038" spans="3:8" ht="14.25" customHeight="1" x14ac:dyDescent="0.25">
      <c r="C1038" s="39"/>
      <c r="D1038" s="59"/>
      <c r="E1038" s="73"/>
      <c r="F1038" s="59"/>
      <c r="G1038" s="90"/>
      <c r="H1038" s="97"/>
    </row>
    <row r="1039" spans="3:8" ht="14.25" customHeight="1" x14ac:dyDescent="0.25">
      <c r="C1039" s="39"/>
      <c r="D1039" s="59"/>
      <c r="E1039" s="73"/>
      <c r="F1039" s="59"/>
      <c r="G1039" s="90"/>
      <c r="H1039" s="97"/>
    </row>
    <row r="1040" spans="3:8" ht="14.25" customHeight="1" x14ac:dyDescent="0.25">
      <c r="C1040" s="39"/>
      <c r="D1040" s="59"/>
      <c r="E1040" s="73"/>
      <c r="F1040" s="59"/>
      <c r="G1040" s="90"/>
      <c r="H1040" s="97"/>
    </row>
  </sheetData>
  <mergeCells count="27">
    <mergeCell ref="A4:A9"/>
    <mergeCell ref="A10:A23"/>
    <mergeCell ref="A24:A37"/>
    <mergeCell ref="A38:A51"/>
    <mergeCell ref="A58:A66"/>
    <mergeCell ref="A67:A80"/>
    <mergeCell ref="A81:A94"/>
    <mergeCell ref="A95:A108"/>
    <mergeCell ref="A110:A115"/>
    <mergeCell ref="A117:A122"/>
    <mergeCell ref="A124:A129"/>
    <mergeCell ref="A131:A136"/>
    <mergeCell ref="A138:A143"/>
    <mergeCell ref="A145:A150"/>
    <mergeCell ref="A206:A211"/>
    <mergeCell ref="A152:A157"/>
    <mergeCell ref="A159:A167"/>
    <mergeCell ref="A179:A184"/>
    <mergeCell ref="A186:A191"/>
    <mergeCell ref="A193:A198"/>
    <mergeCell ref="A199:A204"/>
    <mergeCell ref="A169:A177"/>
    <mergeCell ref="A222:A230"/>
    <mergeCell ref="A231:A236"/>
    <mergeCell ref="A238:A246"/>
    <mergeCell ref="A247:A252"/>
    <mergeCell ref="A212:A220"/>
  </mergeCells>
  <pageMargins left="0.7" right="0.7" top="0.75" bottom="0.75" header="0" footer="0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6"/>
  <sheetViews>
    <sheetView workbookViewId="0">
      <selection activeCell="C1" sqref="C1:C47"/>
    </sheetView>
  </sheetViews>
  <sheetFormatPr defaultRowHeight="14.25" x14ac:dyDescent="0.2"/>
  <sheetData>
    <row r="1" spans="1:3" ht="15" x14ac:dyDescent="0.25">
      <c r="A1" s="63">
        <v>0.20713999999999999</v>
      </c>
      <c r="C1">
        <f>A1*4</f>
        <v>0.82855999999999996</v>
      </c>
    </row>
    <row r="2" spans="1:3" ht="15" x14ac:dyDescent="0.25">
      <c r="A2" s="60"/>
    </row>
    <row r="3" spans="1:3" ht="15" x14ac:dyDescent="0.25">
      <c r="A3" s="62"/>
    </row>
    <row r="4" spans="1:3" ht="15" x14ac:dyDescent="0.25">
      <c r="A4" s="63">
        <v>0.23504</v>
      </c>
      <c r="C4">
        <f t="shared" ref="C4:C46" si="0">A4*4</f>
        <v>0.94016</v>
      </c>
    </row>
    <row r="5" spans="1:3" ht="15" x14ac:dyDescent="0.25">
      <c r="A5" s="67"/>
    </row>
    <row r="6" spans="1:3" ht="15" x14ac:dyDescent="0.25">
      <c r="A6" s="62"/>
    </row>
    <row r="7" spans="1:3" ht="15" x14ac:dyDescent="0.25">
      <c r="A7" s="62"/>
    </row>
    <row r="8" spans="1:3" ht="15" x14ac:dyDescent="0.25">
      <c r="A8" s="60">
        <v>0.21901000000000001</v>
      </c>
      <c r="C8">
        <f t="shared" si="0"/>
        <v>0.87604000000000004</v>
      </c>
    </row>
    <row r="9" spans="1:3" ht="15" x14ac:dyDescent="0.25">
      <c r="A9" s="60"/>
    </row>
    <row r="10" spans="1:3" ht="15" x14ac:dyDescent="0.25">
      <c r="A10" s="60"/>
    </row>
    <row r="11" spans="1:3" ht="15" x14ac:dyDescent="0.25">
      <c r="A11" s="63">
        <v>0.19359999999999999</v>
      </c>
      <c r="C11">
        <f t="shared" si="0"/>
        <v>0.77439999999999998</v>
      </c>
    </row>
    <row r="12" spans="1:3" ht="15" x14ac:dyDescent="0.25">
      <c r="A12" s="61"/>
    </row>
    <row r="13" spans="1:3" ht="15" x14ac:dyDescent="0.25">
      <c r="A13" s="60"/>
    </row>
    <row r="14" spans="1:3" ht="15" x14ac:dyDescent="0.25">
      <c r="A14" s="62"/>
    </row>
    <row r="15" spans="1:3" ht="15" x14ac:dyDescent="0.25">
      <c r="A15" s="60">
        <v>0.21254000000000001</v>
      </c>
      <c r="C15">
        <f t="shared" si="0"/>
        <v>0.85016000000000003</v>
      </c>
    </row>
    <row r="16" spans="1:3" ht="15" x14ac:dyDescent="0.25">
      <c r="A16" s="62"/>
    </row>
    <row r="17" spans="1:3" ht="15" x14ac:dyDescent="0.25">
      <c r="A17" s="60"/>
    </row>
    <row r="18" spans="1:3" ht="15" x14ac:dyDescent="0.25">
      <c r="A18" s="63">
        <v>0.15509999999999999</v>
      </c>
      <c r="C18">
        <f t="shared" si="0"/>
        <v>0.62039999999999995</v>
      </c>
    </row>
    <row r="19" spans="1:3" ht="15" x14ac:dyDescent="0.25">
      <c r="A19" s="61"/>
    </row>
    <row r="20" spans="1:3" ht="15" x14ac:dyDescent="0.25">
      <c r="A20" s="62"/>
    </row>
    <row r="21" spans="1:3" ht="15" x14ac:dyDescent="0.25">
      <c r="A21" s="62"/>
    </row>
    <row r="22" spans="1:3" ht="15" x14ac:dyDescent="0.25">
      <c r="A22" s="60">
        <v>8.7096799999999996E-5</v>
      </c>
      <c r="C22">
        <f t="shared" si="0"/>
        <v>3.4838719999999998E-4</v>
      </c>
    </row>
    <row r="23" spans="1:3" ht="15" x14ac:dyDescent="0.25">
      <c r="A23" s="62"/>
    </row>
    <row r="24" spans="1:3" ht="15" x14ac:dyDescent="0.25">
      <c r="A24" s="60"/>
    </row>
    <row r="25" spans="1:3" ht="15" x14ac:dyDescent="0.25">
      <c r="A25" s="63">
        <v>0.18798999999999999</v>
      </c>
      <c r="C25">
        <f t="shared" si="0"/>
        <v>0.75195999999999996</v>
      </c>
    </row>
    <row r="26" spans="1:3" ht="15" x14ac:dyDescent="0.25">
      <c r="A26" s="61"/>
    </row>
    <row r="27" spans="1:3" x14ac:dyDescent="0.2">
      <c r="A27" s="41"/>
    </row>
    <row r="28" spans="1:3" ht="15" x14ac:dyDescent="0.25">
      <c r="A28" s="62"/>
    </row>
    <row r="29" spans="1:3" ht="15" x14ac:dyDescent="0.25">
      <c r="A29" s="60">
        <v>0.23474</v>
      </c>
      <c r="C29">
        <f t="shared" si="0"/>
        <v>0.93896000000000002</v>
      </c>
    </row>
    <row r="30" spans="1:3" ht="15" x14ac:dyDescent="0.25">
      <c r="A30" s="62"/>
    </row>
    <row r="31" spans="1:3" ht="15" x14ac:dyDescent="0.25">
      <c r="A31" s="60"/>
    </row>
    <row r="32" spans="1:3" ht="15" x14ac:dyDescent="0.25">
      <c r="A32" s="63">
        <v>0.23549</v>
      </c>
      <c r="C32">
        <f t="shared" si="0"/>
        <v>0.94196000000000002</v>
      </c>
    </row>
    <row r="33" spans="1:3" ht="15" x14ac:dyDescent="0.25">
      <c r="A33" s="67"/>
    </row>
    <row r="34" spans="1:3" ht="15" x14ac:dyDescent="0.25">
      <c r="A34" s="62"/>
    </row>
    <row r="35" spans="1:3" ht="15" x14ac:dyDescent="0.25">
      <c r="A35" s="62"/>
    </row>
    <row r="36" spans="1:3" ht="15" x14ac:dyDescent="0.25">
      <c r="A36" s="60">
        <v>0.17974999999999999</v>
      </c>
      <c r="C36">
        <f t="shared" si="0"/>
        <v>0.71899999999999997</v>
      </c>
    </row>
    <row r="37" spans="1:3" ht="15" x14ac:dyDescent="0.25">
      <c r="A37" s="62"/>
    </row>
    <row r="38" spans="1:3" ht="15" x14ac:dyDescent="0.25">
      <c r="A38" s="60"/>
    </row>
    <row r="39" spans="1:3" ht="15" x14ac:dyDescent="0.25">
      <c r="A39" s="63">
        <v>0.14401</v>
      </c>
      <c r="C39">
        <f t="shared" si="0"/>
        <v>0.57604</v>
      </c>
    </row>
    <row r="40" spans="1:3" ht="15" x14ac:dyDescent="0.25">
      <c r="A40" s="60"/>
    </row>
    <row r="41" spans="1:3" ht="15" x14ac:dyDescent="0.25">
      <c r="A41" s="59"/>
    </row>
    <row r="42" spans="1:3" ht="15" x14ac:dyDescent="0.25">
      <c r="A42" s="58"/>
    </row>
    <row r="43" spans="1:3" ht="15" x14ac:dyDescent="0.25">
      <c r="A43" s="59">
        <v>0.16508</v>
      </c>
      <c r="C43">
        <f t="shared" si="0"/>
        <v>0.66032000000000002</v>
      </c>
    </row>
    <row r="44" spans="1:3" ht="15" x14ac:dyDescent="0.25">
      <c r="A44" s="59"/>
    </row>
    <row r="45" spans="1:3" ht="15" x14ac:dyDescent="0.25">
      <c r="A45" s="60"/>
    </row>
    <row r="46" spans="1:3" ht="15" x14ac:dyDescent="0.25">
      <c r="A46" s="63">
        <v>0.15279000000000001</v>
      </c>
      <c r="C46">
        <f t="shared" si="0"/>
        <v>0.61116000000000004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Seongjin Park</dc:creator>
  <cp:lastModifiedBy>Seongjin Park</cp:lastModifiedBy>
  <cp:lastPrinted>2020-11-25T00:38:46Z</cp:lastPrinted>
  <dcterms:created xsi:type="dcterms:W3CDTF">2020-05-13T09:51:26Z</dcterms:created>
  <dcterms:modified xsi:type="dcterms:W3CDTF">2021-02-05T15:39:41Z</dcterms:modified>
</cp:coreProperties>
</file>