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djslotboom/Documents/Documents - Dirk’s MacBook Air (2)/Manuscripts/Inda/pant/"/>
    </mc:Choice>
  </mc:AlternateContent>
  <xr:revisionPtr revIDLastSave="0" documentId="8_{295413A6-FB40-9B4E-8DDD-B2E49C72740F}" xr6:coauthVersionLast="45" xr6:coauthVersionMax="45" xr10:uidLastSave="{00000000-0000-0000-0000-000000000000}"/>
  <bookViews>
    <workbookView xWindow="1980" yWindow="460" windowWidth="36720" windowHeight="22340" tabRatio="500" xr2:uid="{00000000-000D-0000-FFFF-FFFF00000000}"/>
  </bookViews>
  <sheets>
    <sheet name="Guus" sheetId="1" r:id="rId1"/>
  </sheets>
  <externalReferences>
    <externalReference r:id="rId2"/>
  </externalReferenc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T120" i="1" l="1"/>
  <c r="BS120" i="1"/>
  <c r="BR120" i="1"/>
  <c r="BN128" i="1" s="1"/>
  <c r="BQ120" i="1"/>
  <c r="BP120" i="1"/>
  <c r="BO120" i="1"/>
  <c r="BM128" i="1" s="1"/>
  <c r="BN120" i="1"/>
  <c r="BM120" i="1"/>
  <c r="BL128" i="1" s="1"/>
  <c r="BL120" i="1"/>
  <c r="BK120" i="1"/>
  <c r="BJ120" i="1"/>
  <c r="BI120" i="1"/>
  <c r="BK128" i="1" s="1"/>
  <c r="BH120" i="1"/>
  <c r="BG120" i="1"/>
  <c r="BF120" i="1"/>
  <c r="BJ128" i="1" s="1"/>
  <c r="BE120" i="1"/>
  <c r="BD120" i="1"/>
  <c r="BC120" i="1"/>
  <c r="BI128" i="1" s="1"/>
  <c r="BB120" i="1"/>
  <c r="BA120" i="1"/>
  <c r="BH128" i="1" s="1"/>
  <c r="AZ120" i="1"/>
  <c r="AY120" i="1"/>
  <c r="AX120" i="1"/>
  <c r="AW120" i="1"/>
  <c r="AW128" i="1" s="1"/>
  <c r="BT119" i="1"/>
  <c r="BS119" i="1"/>
  <c r="BR119" i="1"/>
  <c r="BN127" i="1" s="1"/>
  <c r="BQ119" i="1"/>
  <c r="BP119" i="1"/>
  <c r="BO119" i="1"/>
  <c r="BM127" i="1" s="1"/>
  <c r="BN119" i="1"/>
  <c r="BM119" i="1"/>
  <c r="BL127" i="1" s="1"/>
  <c r="BL119" i="1"/>
  <c r="BK119" i="1"/>
  <c r="BJ119" i="1"/>
  <c r="BI119" i="1"/>
  <c r="BK127" i="1" s="1"/>
  <c r="BH119" i="1"/>
  <c r="BG119" i="1"/>
  <c r="BF119" i="1"/>
  <c r="BJ127" i="1" s="1"/>
  <c r="BE119" i="1"/>
  <c r="BD119" i="1"/>
  <c r="BC119" i="1"/>
  <c r="BI127" i="1" s="1"/>
  <c r="BB119" i="1"/>
  <c r="BA119" i="1"/>
  <c r="BH127" i="1" s="1"/>
  <c r="AZ119" i="1"/>
  <c r="AY119" i="1"/>
  <c r="AX119" i="1"/>
  <c r="AW119" i="1"/>
  <c r="BG127" i="1" s="1"/>
  <c r="BT118" i="1"/>
  <c r="BS118" i="1"/>
  <c r="BR118" i="1"/>
  <c r="BN126" i="1" s="1"/>
  <c r="BQ118" i="1"/>
  <c r="BP118" i="1"/>
  <c r="BO118" i="1"/>
  <c r="BM126" i="1" s="1"/>
  <c r="BN118" i="1"/>
  <c r="BM118" i="1"/>
  <c r="BL126" i="1" s="1"/>
  <c r="BL118" i="1"/>
  <c r="BK118" i="1"/>
  <c r="BJ118" i="1"/>
  <c r="BI118" i="1"/>
  <c r="BK126" i="1" s="1"/>
  <c r="BH118" i="1"/>
  <c r="BG118" i="1"/>
  <c r="BF118" i="1"/>
  <c r="BJ126" i="1" s="1"/>
  <c r="BE118" i="1"/>
  <c r="BD118" i="1"/>
  <c r="BC118" i="1"/>
  <c r="BI126" i="1" s="1"/>
  <c r="BB118" i="1"/>
  <c r="BA118" i="1"/>
  <c r="BH126" i="1" s="1"/>
  <c r="AZ118" i="1"/>
  <c r="AY118" i="1"/>
  <c r="AX118" i="1"/>
  <c r="AW118" i="1"/>
  <c r="AW126" i="1" s="1"/>
  <c r="BT117" i="1"/>
  <c r="BS117" i="1"/>
  <c r="BR117" i="1"/>
  <c r="BN125" i="1" s="1"/>
  <c r="BQ117" i="1"/>
  <c r="BP117" i="1"/>
  <c r="BO117" i="1"/>
  <c r="BM125" i="1" s="1"/>
  <c r="BN117" i="1"/>
  <c r="BM117" i="1"/>
  <c r="BL125" i="1" s="1"/>
  <c r="BL117" i="1"/>
  <c r="BK117" i="1"/>
  <c r="BJ117" i="1"/>
  <c r="BI117" i="1"/>
  <c r="BK125" i="1" s="1"/>
  <c r="BH117" i="1"/>
  <c r="BG117" i="1"/>
  <c r="BF117" i="1"/>
  <c r="BJ125" i="1" s="1"/>
  <c r="BE117" i="1"/>
  <c r="BD117" i="1"/>
  <c r="BC117" i="1"/>
  <c r="BI125" i="1" s="1"/>
  <c r="BB117" i="1"/>
  <c r="BA117" i="1"/>
  <c r="AX125" i="1" s="1"/>
  <c r="AZ117" i="1"/>
  <c r="AY117" i="1"/>
  <c r="AX117" i="1"/>
  <c r="AW117" i="1"/>
  <c r="BG125" i="1" s="1"/>
  <c r="BT116" i="1"/>
  <c r="BS116" i="1"/>
  <c r="BR116" i="1"/>
  <c r="BN124" i="1" s="1"/>
  <c r="BQ116" i="1"/>
  <c r="BP116" i="1"/>
  <c r="BO116" i="1"/>
  <c r="BM124" i="1" s="1"/>
  <c r="BN116" i="1"/>
  <c r="BM116" i="1"/>
  <c r="BL124" i="1" s="1"/>
  <c r="BL116" i="1"/>
  <c r="BK116" i="1"/>
  <c r="BJ116" i="1"/>
  <c r="BI116" i="1"/>
  <c r="BK124" i="1" s="1"/>
  <c r="BH116" i="1"/>
  <c r="BG116" i="1"/>
  <c r="BF116" i="1"/>
  <c r="BJ124" i="1" s="1"/>
  <c r="BE116" i="1"/>
  <c r="BD116" i="1"/>
  <c r="BC116" i="1"/>
  <c r="BI124" i="1" s="1"/>
  <c r="BB116" i="1"/>
  <c r="BA116" i="1"/>
  <c r="BH124" i="1" s="1"/>
  <c r="AZ116" i="1"/>
  <c r="AY116" i="1"/>
  <c r="AX116" i="1"/>
  <c r="AW116" i="1"/>
  <c r="BG124" i="1" s="1"/>
  <c r="BK41" i="1"/>
  <c r="BJ41" i="1"/>
  <c r="BK40" i="1"/>
  <c r="BJ40" i="1"/>
  <c r="BK39" i="1"/>
  <c r="BJ39" i="1"/>
  <c r="BK38" i="1"/>
  <c r="BJ38" i="1"/>
  <c r="BK37" i="1"/>
  <c r="BJ37" i="1"/>
  <c r="BK36" i="1"/>
  <c r="BJ36" i="1"/>
  <c r="BK35" i="1"/>
  <c r="BJ35" i="1"/>
  <c r="BK34" i="1"/>
  <c r="BJ34" i="1"/>
  <c r="BK33" i="1"/>
  <c r="BJ33" i="1"/>
  <c r="BN26" i="1"/>
  <c r="BJ26" i="1"/>
  <c r="BA24" i="1"/>
  <c r="BZ23" i="1"/>
  <c r="BW17" i="1"/>
  <c r="BV17" i="1"/>
  <c r="BU17" i="1"/>
  <c r="BT17" i="1"/>
  <c r="BS17" i="1"/>
  <c r="BR17" i="1"/>
  <c r="BQ17" i="1"/>
  <c r="BP17" i="1"/>
  <c r="BO17" i="1"/>
  <c r="BM28" i="1" s="1"/>
  <c r="BN17" i="1"/>
  <c r="BB28" i="1" s="1"/>
  <c r="BM17" i="1"/>
  <c r="BL17" i="1"/>
  <c r="BK17" i="1"/>
  <c r="BJ17" i="1"/>
  <c r="BI17" i="1"/>
  <c r="BH17" i="1"/>
  <c r="BG17" i="1"/>
  <c r="BF17" i="1"/>
  <c r="BE17" i="1"/>
  <c r="BD17" i="1"/>
  <c r="BC17" i="1"/>
  <c r="BI28" i="1" s="1"/>
  <c r="BB17" i="1"/>
  <c r="AX28" i="1" s="1"/>
  <c r="BA17" i="1"/>
  <c r="AZ17" i="1"/>
  <c r="AY17" i="1"/>
  <c r="AX17" i="1"/>
  <c r="AW17" i="1"/>
  <c r="BW16" i="1"/>
  <c r="BV16" i="1"/>
  <c r="BU16" i="1"/>
  <c r="BT16" i="1"/>
  <c r="BS16" i="1"/>
  <c r="BR16" i="1"/>
  <c r="BD27" i="1" s="1"/>
  <c r="BQ16" i="1"/>
  <c r="BP16" i="1"/>
  <c r="BO16" i="1"/>
  <c r="BN16" i="1"/>
  <c r="BM16" i="1"/>
  <c r="BL27" i="1" s="1"/>
  <c r="BL16" i="1"/>
  <c r="BK16" i="1"/>
  <c r="BJ16" i="1"/>
  <c r="BI16" i="1"/>
  <c r="BH16" i="1"/>
  <c r="BG16" i="1"/>
  <c r="BF16" i="1"/>
  <c r="BJ27" i="1" s="1"/>
  <c r="BE16" i="1"/>
  <c r="BD16" i="1"/>
  <c r="BC16" i="1"/>
  <c r="BB16" i="1"/>
  <c r="BA16" i="1"/>
  <c r="BH27" i="1" s="1"/>
  <c r="AZ16" i="1"/>
  <c r="AY16" i="1"/>
  <c r="AX16" i="1"/>
  <c r="AW16" i="1"/>
  <c r="BW15" i="1"/>
  <c r="BV15" i="1"/>
  <c r="BU15" i="1"/>
  <c r="BT15" i="1"/>
  <c r="BS15" i="1"/>
  <c r="BR15" i="1"/>
  <c r="BD26" i="1" s="1"/>
  <c r="BQ15" i="1"/>
  <c r="BP15" i="1"/>
  <c r="BO15" i="1"/>
  <c r="BN15" i="1"/>
  <c r="BM15" i="1"/>
  <c r="BL15" i="1"/>
  <c r="BK15" i="1"/>
  <c r="BJ15" i="1"/>
  <c r="BI15" i="1"/>
  <c r="BH15" i="1"/>
  <c r="BG15" i="1"/>
  <c r="BF15" i="1"/>
  <c r="AZ26" i="1" s="1"/>
  <c r="BE15" i="1"/>
  <c r="BD15" i="1"/>
  <c r="BC15" i="1"/>
  <c r="BB15" i="1"/>
  <c r="BA15" i="1"/>
  <c r="AZ15" i="1"/>
  <c r="AY15" i="1"/>
  <c r="AX15" i="1"/>
  <c r="AW15" i="1"/>
  <c r="BW14" i="1"/>
  <c r="BV14" i="1"/>
  <c r="BU14" i="1"/>
  <c r="BO25" i="1" s="1"/>
  <c r="BT14" i="1"/>
  <c r="BD25" i="1" s="1"/>
  <c r="BS14" i="1"/>
  <c r="BR14" i="1"/>
  <c r="BQ14" i="1"/>
  <c r="BP14" i="1"/>
  <c r="BO14" i="1"/>
  <c r="BN14" i="1"/>
  <c r="BM14" i="1"/>
  <c r="BL14" i="1"/>
  <c r="BK14" i="1"/>
  <c r="BJ14" i="1"/>
  <c r="BI14" i="1"/>
  <c r="BK25" i="1" s="1"/>
  <c r="BH14" i="1"/>
  <c r="AZ25" i="1" s="1"/>
  <c r="BG14" i="1"/>
  <c r="BF14" i="1"/>
  <c r="BE14" i="1"/>
  <c r="BD14" i="1"/>
  <c r="BC14" i="1"/>
  <c r="BB14" i="1"/>
  <c r="BA14" i="1"/>
  <c r="AZ14" i="1"/>
  <c r="AY14" i="1"/>
  <c r="AX14" i="1"/>
  <c r="AW14" i="1"/>
  <c r="BG25" i="1" s="1"/>
  <c r="BW13" i="1"/>
  <c r="BO24" i="1" s="1"/>
  <c r="BV13" i="1"/>
  <c r="BU13" i="1"/>
  <c r="BT13" i="1"/>
  <c r="BS13" i="1"/>
  <c r="BN24" i="1" s="1"/>
  <c r="BR13" i="1"/>
  <c r="BD24" i="1" s="1"/>
  <c r="BQ13" i="1"/>
  <c r="BP13" i="1"/>
  <c r="BO13" i="1"/>
  <c r="BN13" i="1"/>
  <c r="BM13" i="1"/>
  <c r="BL13" i="1"/>
  <c r="BB24" i="1" s="1"/>
  <c r="BK13" i="1"/>
  <c r="BK24" i="1" s="1"/>
  <c r="BJ13" i="1"/>
  <c r="BI13" i="1"/>
  <c r="BH13" i="1"/>
  <c r="BG13" i="1"/>
  <c r="BJ24" i="1" s="1"/>
  <c r="BF13" i="1"/>
  <c r="AZ24" i="1" s="1"/>
  <c r="BE13" i="1"/>
  <c r="BD13" i="1"/>
  <c r="BC13" i="1"/>
  <c r="BB13" i="1"/>
  <c r="BA13" i="1"/>
  <c r="AZ13" i="1"/>
  <c r="BH24" i="1" s="1"/>
  <c r="AY13" i="1"/>
  <c r="BG24" i="1" s="1"/>
  <c r="AX13" i="1"/>
  <c r="AW13" i="1"/>
  <c r="BZ8" i="1"/>
  <c r="CB15" i="1" s="1"/>
  <c r="CB17" i="1" s="1"/>
  <c r="BO27" i="1" l="1"/>
  <c r="BE27" i="1"/>
  <c r="BG28" i="1"/>
  <c r="AW28" i="1"/>
  <c r="AZ28" i="1"/>
  <c r="BJ28" i="1"/>
  <c r="BK28" i="1"/>
  <c r="BA28" i="1"/>
  <c r="BD28" i="1"/>
  <c r="BN28" i="1"/>
  <c r="BI24" i="1"/>
  <c r="AY24" i="1"/>
  <c r="BM24" i="1"/>
  <c r="BC24" i="1"/>
  <c r="AX26" i="1"/>
  <c r="BH26" i="1"/>
  <c r="BA26" i="1"/>
  <c r="BK26" i="1"/>
  <c r="BL26" i="1"/>
  <c r="BB26" i="1"/>
  <c r="BO26" i="1"/>
  <c r="BE26" i="1"/>
  <c r="BL28" i="1"/>
  <c r="BG27" i="1"/>
  <c r="AW27" i="1"/>
  <c r="BI27" i="1"/>
  <c r="AY27" i="1"/>
  <c r="BK27" i="1"/>
  <c r="BA27" i="1"/>
  <c r="BM27" i="1"/>
  <c r="BC27" i="1"/>
  <c r="BO28" i="1"/>
  <c r="BE28" i="1"/>
  <c r="AX25" i="1"/>
  <c r="BH25" i="1"/>
  <c r="BI25" i="1"/>
  <c r="AY25" i="1"/>
  <c r="BB25" i="1"/>
  <c r="BL25" i="1"/>
  <c r="BM25" i="1"/>
  <c r="BC25" i="1"/>
  <c r="BG26" i="1"/>
  <c r="AW26" i="1"/>
  <c r="BE24" i="1"/>
  <c r="BH28" i="1"/>
  <c r="BJ25" i="1"/>
  <c r="BN25" i="1"/>
  <c r="BI26" i="1"/>
  <c r="BM26" i="1"/>
  <c r="AX27" i="1"/>
  <c r="BB27" i="1"/>
  <c r="AW24" i="1"/>
  <c r="BA124" i="1"/>
  <c r="BA125" i="1"/>
  <c r="BA126" i="1"/>
  <c r="BG126" i="1"/>
  <c r="AW127" i="1"/>
  <c r="BA127" i="1"/>
  <c r="BA128" i="1"/>
  <c r="BG128" i="1"/>
  <c r="AX24" i="1"/>
  <c r="AZ27" i="1"/>
  <c r="BB124" i="1"/>
  <c r="BB125" i="1"/>
  <c r="BH125" i="1"/>
  <c r="AX126" i="1"/>
  <c r="AX127" i="1"/>
  <c r="AX128" i="1"/>
  <c r="BL24" i="1"/>
  <c r="AW25" i="1"/>
  <c r="BA25" i="1"/>
  <c r="BE25" i="1"/>
  <c r="AY26" i="1"/>
  <c r="BC26" i="1"/>
  <c r="BN27" i="1"/>
  <c r="AY28" i="1"/>
  <c r="BC28" i="1"/>
  <c r="AY124" i="1"/>
  <c r="BC124" i="1"/>
  <c r="AY125" i="1"/>
  <c r="BC125" i="1"/>
  <c r="AY126" i="1"/>
  <c r="BC126" i="1"/>
  <c r="AY127" i="1"/>
  <c r="BC127" i="1"/>
  <c r="AY128" i="1"/>
  <c r="BC128" i="1"/>
  <c r="AW124" i="1"/>
  <c r="AW125" i="1"/>
  <c r="AX124" i="1"/>
  <c r="BB126" i="1"/>
  <c r="BB127" i="1"/>
  <c r="BB128" i="1"/>
  <c r="AZ124" i="1"/>
  <c r="BD124" i="1"/>
  <c r="AZ125" i="1"/>
  <c r="BD125" i="1"/>
  <c r="AZ126" i="1"/>
  <c r="BD126" i="1"/>
  <c r="AZ127" i="1"/>
  <c r="BD127" i="1"/>
  <c r="AZ128" i="1"/>
  <c r="BD128" i="1"/>
  <c r="AB63" i="1" l="1"/>
  <c r="AB58" i="1"/>
  <c r="AB59" i="1"/>
  <c r="AB60" i="1"/>
  <c r="AB61" i="1"/>
  <c r="AB62" i="1"/>
  <c r="AB57" i="1"/>
  <c r="W18" i="1"/>
  <c r="M29" i="1" s="1"/>
  <c r="X18" i="1"/>
  <c r="Y18" i="1"/>
  <c r="Y62" i="1"/>
  <c r="Y61" i="1"/>
  <c r="Y60" i="1"/>
  <c r="Y59" i="1"/>
  <c r="Y58" i="1"/>
  <c r="Y63" i="1"/>
  <c r="Y57" i="1"/>
  <c r="X58" i="1"/>
  <c r="X59" i="1"/>
  <c r="X60" i="1"/>
  <c r="X61" i="1"/>
  <c r="X62" i="1"/>
  <c r="X63" i="1"/>
  <c r="X57" i="1"/>
  <c r="J18" i="1"/>
  <c r="M18" i="1"/>
  <c r="P18" i="1"/>
  <c r="S18" i="1"/>
  <c r="AB18" i="1"/>
  <c r="Y16" i="1"/>
  <c r="X16" i="1"/>
  <c r="U16" i="1"/>
  <c r="U18" i="1"/>
  <c r="AA18" i="1"/>
  <c r="H18" i="1"/>
  <c r="Q18" i="1"/>
  <c r="T18" i="1"/>
  <c r="Z18" i="1"/>
  <c r="U13" i="1"/>
  <c r="U14" i="1"/>
  <c r="V14" i="1"/>
  <c r="U15" i="1"/>
  <c r="V15" i="1"/>
  <c r="V16" i="1"/>
  <c r="U17" i="1"/>
  <c r="V17" i="1"/>
  <c r="V18" i="1"/>
  <c r="T14" i="1"/>
  <c r="T15" i="1"/>
  <c r="T16" i="1"/>
  <c r="T17" i="1"/>
  <c r="T13" i="1"/>
  <c r="AI14" i="1"/>
  <c r="Z14" i="1"/>
  <c r="W25" i="1" s="1"/>
  <c r="AA14" i="1"/>
  <c r="AB14" i="1"/>
  <c r="Z15" i="1"/>
  <c r="AA15" i="1"/>
  <c r="AB15" i="1"/>
  <c r="W26" i="1"/>
  <c r="Z16" i="1"/>
  <c r="AA16" i="1"/>
  <c r="AB16" i="1"/>
  <c r="W27" i="1"/>
  <c r="Z17" i="1"/>
  <c r="AA17" i="1"/>
  <c r="AB17" i="1"/>
  <c r="W28" i="1"/>
  <c r="W29" i="1"/>
  <c r="Z13" i="1"/>
  <c r="AA13" i="1"/>
  <c r="W24" i="1"/>
  <c r="W14" i="1"/>
  <c r="X14" i="1"/>
  <c r="Y14" i="1"/>
  <c r="V25" i="1"/>
  <c r="W15" i="1"/>
  <c r="X15" i="1"/>
  <c r="Y15" i="1"/>
  <c r="V26" i="1"/>
  <c r="W16" i="1"/>
  <c r="V27" i="1" s="1"/>
  <c r="W17" i="1"/>
  <c r="X17" i="1"/>
  <c r="V28" i="1" s="1"/>
  <c r="Y17" i="1"/>
  <c r="V29" i="1"/>
  <c r="W13" i="1"/>
  <c r="V24" i="1" s="1"/>
  <c r="X13" i="1"/>
  <c r="U25" i="1"/>
  <c r="U26" i="1"/>
  <c r="U27" i="1"/>
  <c r="U28" i="1"/>
  <c r="U29" i="1"/>
  <c r="U24" i="1"/>
  <c r="Q14" i="1"/>
  <c r="R14" i="1"/>
  <c r="S14" i="1"/>
  <c r="T25" i="1"/>
  <c r="Q15" i="1"/>
  <c r="R15" i="1"/>
  <c r="S15" i="1"/>
  <c r="T26" i="1"/>
  <c r="Q16" i="1"/>
  <c r="R16" i="1"/>
  <c r="S16" i="1"/>
  <c r="T27" i="1"/>
  <c r="Q17" i="1"/>
  <c r="K28" i="1" s="1"/>
  <c r="R17" i="1"/>
  <c r="S17" i="1"/>
  <c r="T28" i="1"/>
  <c r="R18" i="1"/>
  <c r="T29" i="1"/>
  <c r="Q13" i="1"/>
  <c r="R13" i="1"/>
  <c r="T24" i="1" s="1"/>
  <c r="N14" i="1"/>
  <c r="S25" i="1" s="1"/>
  <c r="O14" i="1"/>
  <c r="P14" i="1"/>
  <c r="J25" i="1" s="1"/>
  <c r="N15" i="1"/>
  <c r="S26" i="1" s="1"/>
  <c r="O15" i="1"/>
  <c r="P15" i="1"/>
  <c r="J26" i="1" s="1"/>
  <c r="N16" i="1"/>
  <c r="S27" i="1" s="1"/>
  <c r="O16" i="1"/>
  <c r="P16" i="1"/>
  <c r="J27" i="1" s="1"/>
  <c r="N17" i="1"/>
  <c r="J28" i="1" s="1"/>
  <c r="O17" i="1"/>
  <c r="P17" i="1"/>
  <c r="S28" i="1" s="1"/>
  <c r="N18" i="1"/>
  <c r="O18" i="1"/>
  <c r="S29" i="1"/>
  <c r="N13" i="1"/>
  <c r="S24" i="1" s="1"/>
  <c r="O13" i="1"/>
  <c r="K14" i="1"/>
  <c r="R25" i="1" s="1"/>
  <c r="L14" i="1"/>
  <c r="M14" i="1"/>
  <c r="K15" i="1"/>
  <c r="R26" i="1" s="1"/>
  <c r="L15" i="1"/>
  <c r="M15" i="1"/>
  <c r="K16" i="1"/>
  <c r="R27" i="1" s="1"/>
  <c r="L16" i="1"/>
  <c r="M16" i="1"/>
  <c r="K17" i="1"/>
  <c r="R28" i="1" s="1"/>
  <c r="L17" i="1"/>
  <c r="M17" i="1"/>
  <c r="K18" i="1"/>
  <c r="R29" i="1" s="1"/>
  <c r="L18" i="1"/>
  <c r="K13" i="1"/>
  <c r="L13" i="1"/>
  <c r="R24" i="1" s="1"/>
  <c r="H14" i="1"/>
  <c r="I14" i="1"/>
  <c r="J14" i="1"/>
  <c r="Q25" i="1" s="1"/>
  <c r="H15" i="1"/>
  <c r="H26" i="1" s="1"/>
  <c r="I15" i="1"/>
  <c r="J15" i="1"/>
  <c r="Q26" i="1" s="1"/>
  <c r="H16" i="1"/>
  <c r="I16" i="1"/>
  <c r="J16" i="1"/>
  <c r="Q27" i="1" s="1"/>
  <c r="H17" i="1"/>
  <c r="I17" i="1"/>
  <c r="J17" i="1"/>
  <c r="Q28" i="1" s="1"/>
  <c r="I18" i="1"/>
  <c r="Q29" i="1" s="1"/>
  <c r="H13" i="1"/>
  <c r="Q24" i="1" s="1"/>
  <c r="I13" i="1"/>
  <c r="N26" i="1"/>
  <c r="N27" i="1"/>
  <c r="N28" i="1"/>
  <c r="M26" i="1"/>
  <c r="M27" i="1"/>
  <c r="M28" i="1"/>
  <c r="L26" i="1"/>
  <c r="L27" i="1"/>
  <c r="L28" i="1"/>
  <c r="L29" i="1"/>
  <c r="K26" i="1"/>
  <c r="K27" i="1"/>
  <c r="K29" i="1"/>
  <c r="J29" i="1"/>
  <c r="I29" i="1"/>
  <c r="N25" i="1"/>
  <c r="M25" i="1"/>
  <c r="L25" i="1"/>
  <c r="K25" i="1"/>
  <c r="H27" i="1"/>
  <c r="H29" i="1"/>
  <c r="N24" i="1"/>
  <c r="M24" i="1"/>
  <c r="L24" i="1"/>
  <c r="K24" i="1"/>
  <c r="I24" i="1"/>
  <c r="AK14" i="1"/>
  <c r="AN17" i="1"/>
  <c r="AJ14" i="1"/>
  <c r="AM17" i="1" s="1"/>
  <c r="AL17" i="1"/>
  <c r="AH14" i="1"/>
  <c r="AI17" i="1" s="1"/>
  <c r="AJ17" i="1" l="1"/>
  <c r="H24" i="1"/>
  <c r="I25" i="1"/>
  <c r="I27" i="1"/>
  <c r="AK17" i="1"/>
  <c r="H25" i="1"/>
  <c r="H28" i="1"/>
  <c r="I26" i="1"/>
  <c r="AH17" i="1"/>
  <c r="J24" i="1"/>
  <c r="I28" i="1"/>
</calcChain>
</file>

<file path=xl/sharedStrings.xml><?xml version="1.0" encoding="utf-8"?>
<sst xmlns="http://schemas.openxmlformats.org/spreadsheetml/2006/main" count="142" uniqueCount="52">
  <si>
    <t>S#</t>
  </si>
  <si>
    <t>Count Time</t>
  </si>
  <si>
    <t>CPMA</t>
  </si>
  <si>
    <t>SIS</t>
  </si>
  <si>
    <t>MESSAGES</t>
  </si>
  <si>
    <t>Time</t>
  </si>
  <si>
    <t>5 nM</t>
  </si>
  <si>
    <t>20 nM</t>
  </si>
  <si>
    <t>50 nM</t>
  </si>
  <si>
    <t>100 nM</t>
  </si>
  <si>
    <t>300 nM</t>
  </si>
  <si>
    <t>400 nM</t>
  </si>
  <si>
    <t>500 nM</t>
  </si>
  <si>
    <t>TC</t>
  </si>
  <si>
    <t>0.5 uM hot</t>
  </si>
  <si>
    <t>1.5 uM hot</t>
  </si>
  <si>
    <t>3 uM hot</t>
  </si>
  <si>
    <t>4 uM hot</t>
  </si>
  <si>
    <t>Average</t>
  </si>
  <si>
    <t>Average:</t>
  </si>
  <si>
    <t>1 pmol = x counts:</t>
  </si>
  <si>
    <t>Std dev</t>
  </si>
  <si>
    <t>1st</t>
  </si>
  <si>
    <t>1st optimized</t>
  </si>
  <si>
    <t>2nd</t>
  </si>
  <si>
    <t>2nd optimized</t>
  </si>
  <si>
    <t>3rd</t>
  </si>
  <si>
    <t>3rd optimized</t>
  </si>
  <si>
    <t>Pantothenate conc.</t>
  </si>
  <si>
    <t>Initial velocity</t>
  </si>
  <si>
    <t>Average optimized</t>
  </si>
  <si>
    <t>ADP</t>
  </si>
  <si>
    <t>From average</t>
  </si>
  <si>
    <t>Error</t>
  </si>
  <si>
    <t>Km for ATP</t>
  </si>
  <si>
    <t>10 mM</t>
  </si>
  <si>
    <t>8 mM</t>
  </si>
  <si>
    <t>5 mM</t>
  </si>
  <si>
    <t xml:space="preserve">3 mM </t>
  </si>
  <si>
    <t>1.5 mM</t>
  </si>
  <si>
    <t>0.8 mM</t>
  </si>
  <si>
    <t>0.4 mM</t>
  </si>
  <si>
    <t>0.2 mM</t>
  </si>
  <si>
    <t>pmol/ug</t>
  </si>
  <si>
    <t>1 pmol</t>
  </si>
  <si>
    <t>AVERAGE</t>
  </si>
  <si>
    <t>Error bars</t>
  </si>
  <si>
    <t>ATP concentration</t>
  </si>
  <si>
    <t>Ki for ADP</t>
  </si>
  <si>
    <t>ATP</t>
  </si>
  <si>
    <t>pmol/ug ECF PanT</t>
  </si>
  <si>
    <t>Missing vial 121.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</si>
</sst>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2" borderId="6" xfId="0" applyFill="1" applyBorder="1"/>
    <xf numFmtId="0" fontId="0" fillId="2" borderId="0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/>
    <xf numFmtId="0" fontId="0" fillId="0" borderId="13" xfId="0" applyBorder="1"/>
    <xf numFmtId="0" fontId="0" fillId="2" borderId="13" xfId="0" applyFill="1" applyBorder="1"/>
    <xf numFmtId="0" fontId="0" fillId="0" borderId="14" xfId="0" applyBorder="1"/>
    <xf numFmtId="0" fontId="0" fillId="0" borderId="15" xfId="0" applyBorder="1"/>
    <xf numFmtId="0" fontId="0" fillId="0" borderId="0" xfId="0" applyFill="1" applyBorder="1"/>
    <xf numFmtId="0" fontId="0" fillId="0" borderId="10" xfId="0" applyFill="1" applyBorder="1"/>
    <xf numFmtId="0" fontId="0" fillId="0" borderId="12" xfId="0" applyFill="1" applyBorder="1"/>
    <xf numFmtId="0" fontId="0" fillId="3" borderId="0" xfId="0" applyFill="1" applyBorder="1"/>
    <xf numFmtId="0" fontId="0" fillId="4" borderId="0" xfId="0" applyFill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Pantothenate</a:t>
            </a:r>
            <a:r>
              <a:rPr lang="en-US" sz="1800" b="1" baseline="0"/>
              <a:t> transport</a:t>
            </a:r>
            <a:endParaRPr lang="en-US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5075009111544299"/>
          <c:y val="0.132467178310233"/>
          <c:w val="0.81671629759187003"/>
          <c:h val="0.84160719796984496"/>
        </c:manualLayout>
      </c:layout>
      <c:scatterChart>
        <c:scatterStyle val="lineMarker"/>
        <c:varyColors val="0"/>
        <c:ser>
          <c:idx val="0"/>
          <c:order val="0"/>
          <c:tx>
            <c:strRef>
              <c:f>Guus!$H$23</c:f>
              <c:strCache>
                <c:ptCount val="1"/>
                <c:pt idx="0">
                  <c:v>5 nM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Guus!$Q$24:$Q$29</c:f>
                <c:numCache>
                  <c:formatCode>General</c:formatCode>
                  <c:ptCount val="6"/>
                  <c:pt idx="0">
                    <c:v>7.6218109007147785E-3</c:v>
                  </c:pt>
                  <c:pt idx="1">
                    <c:v>6.6367714845047901E-3</c:v>
                  </c:pt>
                  <c:pt idx="2">
                    <c:v>2.5181515088098089E-2</c:v>
                  </c:pt>
                  <c:pt idx="3">
                    <c:v>4.1154473960328432E-2</c:v>
                  </c:pt>
                  <c:pt idx="4">
                    <c:v>4.2340751817080025E-2</c:v>
                  </c:pt>
                  <c:pt idx="5">
                    <c:v>3.1951330576560452E-2</c:v>
                  </c:pt>
                </c:numCache>
              </c:numRef>
            </c:plus>
            <c:minus>
              <c:numRef>
                <c:f>Guus!$Q$24:$Q$29</c:f>
                <c:numCache>
                  <c:formatCode>General</c:formatCode>
                  <c:ptCount val="6"/>
                  <c:pt idx="0">
                    <c:v>7.6218109007147785E-3</c:v>
                  </c:pt>
                  <c:pt idx="1">
                    <c:v>6.6367714845047901E-3</c:v>
                  </c:pt>
                  <c:pt idx="2">
                    <c:v>2.5181515088098089E-2</c:v>
                  </c:pt>
                  <c:pt idx="3">
                    <c:v>4.1154473960328432E-2</c:v>
                  </c:pt>
                  <c:pt idx="4">
                    <c:v>4.2340751817080025E-2</c:v>
                  </c:pt>
                  <c:pt idx="5">
                    <c:v>3.1951330576560452E-2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Guus!$G$24:$G$29</c:f>
              <c:numCache>
                <c:formatCode>General</c:formatCode>
                <c:ptCount val="6"/>
                <c:pt idx="0">
                  <c:v>0.17</c:v>
                </c:pt>
                <c:pt idx="1">
                  <c:v>0.5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</c:numCache>
            </c:numRef>
          </c:xVal>
          <c:yVal>
            <c:numRef>
              <c:f>Guus!$H$24:$H$29</c:f>
              <c:numCache>
                <c:formatCode>General</c:formatCode>
                <c:ptCount val="6"/>
                <c:pt idx="0">
                  <c:v>9.2317837124958793E-2</c:v>
                </c:pt>
                <c:pt idx="1">
                  <c:v>0.15151707288205807</c:v>
                </c:pt>
                <c:pt idx="2">
                  <c:v>0.4646537658407095</c:v>
                </c:pt>
                <c:pt idx="3">
                  <c:v>0.83969497916085467</c:v>
                </c:pt>
                <c:pt idx="4">
                  <c:v>1.1713459636308301</c:v>
                </c:pt>
                <c:pt idx="5">
                  <c:v>1.4139339065155088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2C-8B49-AEDC-8DD9AA0BBF0B}"/>
            </c:ext>
          </c:extLst>
        </c:ser>
        <c:ser>
          <c:idx val="1"/>
          <c:order val="1"/>
          <c:tx>
            <c:strRef>
              <c:f>Guus!$I$23</c:f>
              <c:strCache>
                <c:ptCount val="1"/>
                <c:pt idx="0">
                  <c:v>20 nM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Guus!$R$24:$R$29</c:f>
                <c:numCache>
                  <c:formatCode>General</c:formatCode>
                  <c:ptCount val="6"/>
                  <c:pt idx="0">
                    <c:v>2.8873213059178334E-2</c:v>
                  </c:pt>
                  <c:pt idx="1">
                    <c:v>1.224490370496161E-2</c:v>
                  </c:pt>
                  <c:pt idx="2">
                    <c:v>5.4569271321589737E-2</c:v>
                  </c:pt>
                  <c:pt idx="3">
                    <c:v>1.5082065922679222E-2</c:v>
                  </c:pt>
                  <c:pt idx="4">
                    <c:v>7.9585644237448849E-2</c:v>
                  </c:pt>
                  <c:pt idx="5">
                    <c:v>0.24293382257205945</c:v>
                  </c:pt>
                </c:numCache>
              </c:numRef>
            </c:plus>
            <c:minus>
              <c:numRef>
                <c:f>Guus!$R$24:$R$29</c:f>
                <c:numCache>
                  <c:formatCode>General</c:formatCode>
                  <c:ptCount val="6"/>
                  <c:pt idx="0">
                    <c:v>2.8873213059178334E-2</c:v>
                  </c:pt>
                  <c:pt idx="1">
                    <c:v>1.224490370496161E-2</c:v>
                  </c:pt>
                  <c:pt idx="2">
                    <c:v>5.4569271321589737E-2</c:v>
                  </c:pt>
                  <c:pt idx="3">
                    <c:v>1.5082065922679222E-2</c:v>
                  </c:pt>
                  <c:pt idx="4">
                    <c:v>7.9585644237448849E-2</c:v>
                  </c:pt>
                  <c:pt idx="5">
                    <c:v>0.24293382257205945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Guus!$G$24:$G$29</c:f>
              <c:numCache>
                <c:formatCode>General</c:formatCode>
                <c:ptCount val="6"/>
                <c:pt idx="0">
                  <c:v>0.17</c:v>
                </c:pt>
                <c:pt idx="1">
                  <c:v>0.5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</c:numCache>
            </c:numRef>
          </c:xVal>
          <c:yVal>
            <c:numRef>
              <c:f>Guus!$I$24:$I$29</c:f>
              <c:numCache>
                <c:formatCode>General</c:formatCode>
                <c:ptCount val="6"/>
                <c:pt idx="0">
                  <c:v>0.34352887468614468</c:v>
                </c:pt>
                <c:pt idx="1">
                  <c:v>0.51434223541048463</c:v>
                </c:pt>
                <c:pt idx="2">
                  <c:v>1.6110815220607506</c:v>
                </c:pt>
                <c:pt idx="3">
                  <c:v>2.7978560619510175</c:v>
                </c:pt>
                <c:pt idx="4">
                  <c:v>4.0750885558007219</c:v>
                </c:pt>
                <c:pt idx="5">
                  <c:v>4.9392579066169562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62C-8B49-AEDC-8DD9AA0BBF0B}"/>
            </c:ext>
          </c:extLst>
        </c:ser>
        <c:ser>
          <c:idx val="2"/>
          <c:order val="2"/>
          <c:tx>
            <c:strRef>
              <c:f>Guus!$J$23</c:f>
              <c:strCache>
                <c:ptCount val="1"/>
                <c:pt idx="0">
                  <c:v>50 nM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Guus!$S$24:$S$29</c:f>
                <c:numCache>
                  <c:formatCode>General</c:formatCode>
                  <c:ptCount val="6"/>
                  <c:pt idx="0">
                    <c:v>0.10177359261542669</c:v>
                  </c:pt>
                  <c:pt idx="1">
                    <c:v>0.11273278410534346</c:v>
                  </c:pt>
                  <c:pt idx="2">
                    <c:v>0.14331938895891025</c:v>
                  </c:pt>
                  <c:pt idx="3">
                    <c:v>0.55214054821700487</c:v>
                  </c:pt>
                  <c:pt idx="4">
                    <c:v>0.65232496771552639</c:v>
                  </c:pt>
                  <c:pt idx="5">
                    <c:v>0.98170772408269413</c:v>
                  </c:pt>
                </c:numCache>
              </c:numRef>
            </c:plus>
            <c:minus>
              <c:numRef>
                <c:f>Guus!$S$24:$S$29</c:f>
                <c:numCache>
                  <c:formatCode>General</c:formatCode>
                  <c:ptCount val="6"/>
                  <c:pt idx="0">
                    <c:v>0.10177359261542669</c:v>
                  </c:pt>
                  <c:pt idx="1">
                    <c:v>0.11273278410534346</c:v>
                  </c:pt>
                  <c:pt idx="2">
                    <c:v>0.14331938895891025</c:v>
                  </c:pt>
                  <c:pt idx="3">
                    <c:v>0.55214054821700487</c:v>
                  </c:pt>
                  <c:pt idx="4">
                    <c:v>0.65232496771552639</c:v>
                  </c:pt>
                  <c:pt idx="5">
                    <c:v>0.98170772408269413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Guus!$G$24:$G$29</c:f>
              <c:numCache>
                <c:formatCode>General</c:formatCode>
                <c:ptCount val="6"/>
                <c:pt idx="0">
                  <c:v>0.17</c:v>
                </c:pt>
                <c:pt idx="1">
                  <c:v>0.5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</c:numCache>
            </c:numRef>
          </c:xVal>
          <c:yVal>
            <c:numRef>
              <c:f>Guus!$J$24:$J$29</c:f>
              <c:numCache>
                <c:formatCode>General</c:formatCode>
                <c:ptCount val="6"/>
                <c:pt idx="0">
                  <c:v>0.76688478023789597</c:v>
                </c:pt>
                <c:pt idx="1">
                  <c:v>1.0113114712521243</c:v>
                </c:pt>
                <c:pt idx="2">
                  <c:v>2.8811281036800325</c:v>
                </c:pt>
                <c:pt idx="3">
                  <c:v>5.2080955641786497</c:v>
                </c:pt>
                <c:pt idx="4">
                  <c:v>7.3127224462536029</c:v>
                </c:pt>
                <c:pt idx="5">
                  <c:v>9.1041280952260184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62C-8B49-AEDC-8DD9AA0BBF0B}"/>
            </c:ext>
          </c:extLst>
        </c:ser>
        <c:ser>
          <c:idx val="3"/>
          <c:order val="3"/>
          <c:tx>
            <c:strRef>
              <c:f>Guus!$K$23</c:f>
              <c:strCache>
                <c:ptCount val="1"/>
                <c:pt idx="0">
                  <c:v>100 nM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Guus!$T$24:$T$29</c:f>
                <c:numCache>
                  <c:formatCode>General</c:formatCode>
                  <c:ptCount val="6"/>
                  <c:pt idx="0">
                    <c:v>4.3937498133532239E-2</c:v>
                  </c:pt>
                  <c:pt idx="1">
                    <c:v>5.849787006858298E-2</c:v>
                  </c:pt>
                  <c:pt idx="2">
                    <c:v>0.33273608785499431</c:v>
                  </c:pt>
                  <c:pt idx="3">
                    <c:v>0.42653560673049906</c:v>
                  </c:pt>
                  <c:pt idx="4">
                    <c:v>0.49806128200730532</c:v>
                  </c:pt>
                  <c:pt idx="5">
                    <c:v>0.46635193215857851</c:v>
                  </c:pt>
                </c:numCache>
              </c:numRef>
            </c:plus>
            <c:minus>
              <c:numRef>
                <c:f>Guus!$T$24:$T$29</c:f>
                <c:numCache>
                  <c:formatCode>General</c:formatCode>
                  <c:ptCount val="6"/>
                  <c:pt idx="0">
                    <c:v>4.3937498133532239E-2</c:v>
                  </c:pt>
                  <c:pt idx="1">
                    <c:v>5.849787006858298E-2</c:v>
                  </c:pt>
                  <c:pt idx="2">
                    <c:v>0.33273608785499431</c:v>
                  </c:pt>
                  <c:pt idx="3">
                    <c:v>0.42653560673049906</c:v>
                  </c:pt>
                  <c:pt idx="4">
                    <c:v>0.49806128200730532</c:v>
                  </c:pt>
                  <c:pt idx="5">
                    <c:v>0.46635193215857851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Guus!$G$24:$G$29</c:f>
              <c:numCache>
                <c:formatCode>General</c:formatCode>
                <c:ptCount val="6"/>
                <c:pt idx="0">
                  <c:v>0.17</c:v>
                </c:pt>
                <c:pt idx="1">
                  <c:v>0.5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</c:numCache>
            </c:numRef>
          </c:xVal>
          <c:yVal>
            <c:numRef>
              <c:f>Guus!$K$24:$K$29</c:f>
              <c:numCache>
                <c:formatCode>General</c:formatCode>
                <c:ptCount val="6"/>
                <c:pt idx="0">
                  <c:v>1.0265286971518426</c:v>
                </c:pt>
                <c:pt idx="1">
                  <c:v>1.5166501813386086</c:v>
                </c:pt>
                <c:pt idx="2">
                  <c:v>4.3927058763854019</c:v>
                </c:pt>
                <c:pt idx="3">
                  <c:v>7.9881981959133297</c:v>
                </c:pt>
                <c:pt idx="4">
                  <c:v>11.05996432405928</c:v>
                </c:pt>
                <c:pt idx="5">
                  <c:v>13.526000321252548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62C-8B49-AEDC-8DD9AA0BBF0B}"/>
            </c:ext>
          </c:extLst>
        </c:ser>
        <c:ser>
          <c:idx val="4"/>
          <c:order val="4"/>
          <c:tx>
            <c:strRef>
              <c:f>Guus!$L$23</c:f>
              <c:strCache>
                <c:ptCount val="1"/>
                <c:pt idx="0">
                  <c:v>300 nM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Guus!$U$24:$U$29</c:f>
                <c:numCache>
                  <c:formatCode>General</c:formatCode>
                  <c:ptCount val="6"/>
                  <c:pt idx="0">
                    <c:v>0.1864077630544502</c:v>
                  </c:pt>
                  <c:pt idx="1">
                    <c:v>0.316240481366315</c:v>
                  </c:pt>
                  <c:pt idx="2">
                    <c:v>0.28559000395281431</c:v>
                  </c:pt>
                  <c:pt idx="3">
                    <c:v>0.23844870520133879</c:v>
                  </c:pt>
                  <c:pt idx="4">
                    <c:v>0.13591484769758522</c:v>
                  </c:pt>
                  <c:pt idx="5">
                    <c:v>0.72337340237268033</c:v>
                  </c:pt>
                </c:numCache>
              </c:numRef>
            </c:plus>
            <c:minus>
              <c:numRef>
                <c:f>Guus!$U$24:$U$29</c:f>
                <c:numCache>
                  <c:formatCode>General</c:formatCode>
                  <c:ptCount val="6"/>
                  <c:pt idx="0">
                    <c:v>0.1864077630544502</c:v>
                  </c:pt>
                  <c:pt idx="1">
                    <c:v>0.316240481366315</c:v>
                  </c:pt>
                  <c:pt idx="2">
                    <c:v>0.28559000395281431</c:v>
                  </c:pt>
                  <c:pt idx="3">
                    <c:v>0.23844870520133879</c:v>
                  </c:pt>
                  <c:pt idx="4">
                    <c:v>0.13591484769758522</c:v>
                  </c:pt>
                  <c:pt idx="5">
                    <c:v>0.72337340237268033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Guus!$G$24:$G$29</c:f>
              <c:numCache>
                <c:formatCode>General</c:formatCode>
                <c:ptCount val="6"/>
                <c:pt idx="0">
                  <c:v>0.17</c:v>
                </c:pt>
                <c:pt idx="1">
                  <c:v>0.5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</c:numCache>
            </c:numRef>
          </c:xVal>
          <c:yVal>
            <c:numRef>
              <c:f>Guus!$L$24:$L$29</c:f>
              <c:numCache>
                <c:formatCode>General</c:formatCode>
                <c:ptCount val="6"/>
                <c:pt idx="0">
                  <c:v>1.7794376098418279</c:v>
                </c:pt>
                <c:pt idx="1">
                  <c:v>2.2734817418472955</c:v>
                </c:pt>
                <c:pt idx="2">
                  <c:v>6.4884788127318886</c:v>
                </c:pt>
                <c:pt idx="3">
                  <c:v>11.014938488576453</c:v>
                </c:pt>
                <c:pt idx="4">
                  <c:v>14.744190587775826</c:v>
                </c:pt>
                <c:pt idx="5">
                  <c:v>18.336750634641671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62C-8B49-AEDC-8DD9AA0BBF0B}"/>
            </c:ext>
          </c:extLst>
        </c:ser>
        <c:ser>
          <c:idx val="5"/>
          <c:order val="5"/>
          <c:tx>
            <c:strRef>
              <c:f>Guus!$M$23</c:f>
              <c:strCache>
                <c:ptCount val="1"/>
                <c:pt idx="0">
                  <c:v>400 nM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Guus!$V$24:$V$29</c:f>
                <c:numCache>
                  <c:formatCode>General</c:formatCode>
                  <c:ptCount val="6"/>
                  <c:pt idx="0">
                    <c:v>0.12452499692483766</c:v>
                  </c:pt>
                  <c:pt idx="1">
                    <c:v>0.29773603229104673</c:v>
                  </c:pt>
                  <c:pt idx="2">
                    <c:v>0.174500811560931</c:v>
                  </c:pt>
                  <c:pt idx="3">
                    <c:v>0.32435569673216841</c:v>
                  </c:pt>
                  <c:pt idx="4">
                    <c:v>0.20611254142434277</c:v>
                  </c:pt>
                  <c:pt idx="5">
                    <c:v>0.27189790119705348</c:v>
                  </c:pt>
                </c:numCache>
              </c:numRef>
            </c:plus>
            <c:minus>
              <c:numRef>
                <c:f>Guus!$V$24:$V$29</c:f>
                <c:numCache>
                  <c:formatCode>General</c:formatCode>
                  <c:ptCount val="6"/>
                  <c:pt idx="0">
                    <c:v>0.12452499692483766</c:v>
                  </c:pt>
                  <c:pt idx="1">
                    <c:v>0.29773603229104673</c:v>
                  </c:pt>
                  <c:pt idx="2">
                    <c:v>0.174500811560931</c:v>
                  </c:pt>
                  <c:pt idx="3">
                    <c:v>0.32435569673216841</c:v>
                  </c:pt>
                  <c:pt idx="4">
                    <c:v>0.20611254142434277</c:v>
                  </c:pt>
                  <c:pt idx="5">
                    <c:v>0.27189790119705348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Guus!$G$24:$G$29</c:f>
              <c:numCache>
                <c:formatCode>General</c:formatCode>
                <c:ptCount val="6"/>
                <c:pt idx="0">
                  <c:v>0.17</c:v>
                </c:pt>
                <c:pt idx="1">
                  <c:v>0.5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</c:numCache>
            </c:numRef>
          </c:xVal>
          <c:yVal>
            <c:numRef>
              <c:f>Guus!$M$24:$M$29</c:f>
              <c:numCache>
                <c:formatCode>General</c:formatCode>
                <c:ptCount val="6"/>
                <c:pt idx="0">
                  <c:v>1.562574368639994</c:v>
                </c:pt>
                <c:pt idx="1">
                  <c:v>2.5987377559471114</c:v>
                </c:pt>
                <c:pt idx="2">
                  <c:v>5.2847347161537419</c:v>
                </c:pt>
                <c:pt idx="3">
                  <c:v>9.5667818488162908</c:v>
                </c:pt>
                <c:pt idx="4">
                  <c:v>12.892150796597209</c:v>
                </c:pt>
                <c:pt idx="5">
                  <c:v>15.952886375823807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62C-8B49-AEDC-8DD9AA0BBF0B}"/>
            </c:ext>
          </c:extLst>
        </c:ser>
        <c:ser>
          <c:idx val="6"/>
          <c:order val="6"/>
          <c:tx>
            <c:strRef>
              <c:f>Guus!$N$23</c:f>
              <c:strCache>
                <c:ptCount val="1"/>
                <c:pt idx="0">
                  <c:v>500 nM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Guus!$W$24:$W$29</c:f>
                <c:numCache>
                  <c:formatCode>General</c:formatCode>
                  <c:ptCount val="6"/>
                  <c:pt idx="0">
                    <c:v>0.42432542889056746</c:v>
                  </c:pt>
                  <c:pt idx="1">
                    <c:v>8.7026003443016364E-2</c:v>
                  </c:pt>
                  <c:pt idx="2">
                    <c:v>1.0359433537888647</c:v>
                  </c:pt>
                  <c:pt idx="3">
                    <c:v>0.69048895354114959</c:v>
                  </c:pt>
                  <c:pt idx="4">
                    <c:v>0.13227142937126204</c:v>
                  </c:pt>
                  <c:pt idx="5">
                    <c:v>0.70160007692812743</c:v>
                  </c:pt>
                </c:numCache>
              </c:numRef>
            </c:plus>
            <c:minus>
              <c:numRef>
                <c:f>Guus!$W$24:$W$29</c:f>
                <c:numCache>
                  <c:formatCode>General</c:formatCode>
                  <c:ptCount val="6"/>
                  <c:pt idx="0">
                    <c:v>0.42432542889056746</c:v>
                  </c:pt>
                  <c:pt idx="1">
                    <c:v>8.7026003443016364E-2</c:v>
                  </c:pt>
                  <c:pt idx="2">
                    <c:v>1.0359433537888647</c:v>
                  </c:pt>
                  <c:pt idx="3">
                    <c:v>0.69048895354114959</c:v>
                  </c:pt>
                  <c:pt idx="4">
                    <c:v>0.13227142937126204</c:v>
                  </c:pt>
                  <c:pt idx="5">
                    <c:v>0.70160007692812743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Guus!$G$24:$G$29</c:f>
              <c:numCache>
                <c:formatCode>General</c:formatCode>
                <c:ptCount val="6"/>
                <c:pt idx="0">
                  <c:v>0.17</c:v>
                </c:pt>
                <c:pt idx="1">
                  <c:v>0.5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</c:numCache>
            </c:numRef>
          </c:xVal>
          <c:yVal>
            <c:numRef>
              <c:f>Guus!$N$24:$N$29</c:f>
              <c:numCache>
                <c:formatCode>General</c:formatCode>
                <c:ptCount val="6"/>
                <c:pt idx="0">
                  <c:v>2.141417534430635</c:v>
                </c:pt>
                <c:pt idx="1">
                  <c:v>2.7391716119882061</c:v>
                </c:pt>
                <c:pt idx="2">
                  <c:v>6.1720295412981017</c:v>
                </c:pt>
                <c:pt idx="3">
                  <c:v>10.100294386593513</c:v>
                </c:pt>
                <c:pt idx="4">
                  <c:v>12.899241406337476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62C-8B49-AEDC-8DD9AA0BBF0B}"/>
            </c:ext>
          </c:extLst>
        </c:ser>
        <c:ser>
          <c:idx val="7"/>
          <c:order val="7"/>
          <c:tx>
            <c:v>ADP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Guus!$X$24:$X$29</c:f>
                <c:numCache>
                  <c:formatCode>General</c:formatCode>
                  <c:ptCount val="6"/>
                  <c:pt idx="0">
                    <c:v>2.9441741128489709E-2</c:v>
                  </c:pt>
                  <c:pt idx="2">
                    <c:v>1.2283640338376398E-2</c:v>
                  </c:pt>
                  <c:pt idx="3">
                    <c:v>1.0138877739612254E-2</c:v>
                  </c:pt>
                  <c:pt idx="4">
                    <c:v>0.1029486047406787</c:v>
                  </c:pt>
                  <c:pt idx="5">
                    <c:v>2.7296978529725336E-2</c:v>
                  </c:pt>
                </c:numCache>
              </c:numRef>
            </c:plus>
            <c:minus>
              <c:numRef>
                <c:f>Guus!$X$24:$X$29</c:f>
                <c:numCache>
                  <c:formatCode>General</c:formatCode>
                  <c:ptCount val="6"/>
                  <c:pt idx="0">
                    <c:v>2.9441741128489709E-2</c:v>
                  </c:pt>
                  <c:pt idx="2">
                    <c:v>1.2283640338376398E-2</c:v>
                  </c:pt>
                  <c:pt idx="3">
                    <c:v>1.0138877739612254E-2</c:v>
                  </c:pt>
                  <c:pt idx="4">
                    <c:v>0.1029486047406787</c:v>
                  </c:pt>
                  <c:pt idx="5">
                    <c:v>2.7296978529725336E-2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Guus!$P$24:$P$29</c:f>
              <c:numCache>
                <c:formatCode>General</c:formatCode>
                <c:ptCount val="6"/>
                <c:pt idx="0">
                  <c:v>0.17</c:v>
                </c:pt>
                <c:pt idx="1">
                  <c:v>0.5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</c:numCache>
            </c:numRef>
          </c:xVal>
          <c:yVal>
            <c:numRef>
              <c:f>Guus!$O$24:$O$29</c:f>
              <c:numCache>
                <c:formatCode>General</c:formatCode>
                <c:ptCount val="6"/>
                <c:pt idx="0">
                  <c:v>0.19067498669549077</c:v>
                </c:pt>
                <c:pt idx="2">
                  <c:v>0.20721945408772427</c:v>
                </c:pt>
                <c:pt idx="3">
                  <c:v>0.27849853443593009</c:v>
                </c:pt>
                <c:pt idx="4">
                  <c:v>0.36618421161476755</c:v>
                </c:pt>
                <c:pt idx="5">
                  <c:v>0.33861009929437846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62C-8B49-AEDC-8DD9AA0BB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2440128"/>
        <c:axId val="-2048642560"/>
      </c:scatterChart>
      <c:valAx>
        <c:axId val="-2112440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Time</a:t>
                </a:r>
                <a:r>
                  <a:rPr lang="en-US" sz="1400" b="1" baseline="0"/>
                  <a:t> (min)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48642560"/>
        <c:crosses val="autoZero"/>
        <c:crossBetween val="midCat"/>
      </c:valAx>
      <c:valAx>
        <c:axId val="-20486425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Transport</a:t>
                </a:r>
              </a:p>
              <a:p>
                <a:pPr>
                  <a:defRPr/>
                </a:pPr>
                <a:r>
                  <a:rPr lang="en-US" sz="1400" b="1" baseline="0"/>
                  <a:t> (pmol pantothenate/ug ECF PanT)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1124401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0.19243892320849401"/>
          <c:y val="0.138855689834011"/>
          <c:w val="0.18715749917718"/>
          <c:h val="0.316581498612900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scatterChart>
        <c:scatterStyle val="lineMarker"/>
        <c:varyColors val="0"/>
        <c:ser>
          <c:idx val="6"/>
          <c:order val="0"/>
          <c:spPr>
            <a:ln w="9525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>
                    <a:lumMod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Guus!$AA$56:$AA$63</c:f>
              <c:numCache>
                <c:formatCode>General</c:formatCode>
                <c:ptCount val="8"/>
                <c:pt idx="0">
                  <c:v>0</c:v>
                </c:pt>
                <c:pt idx="1">
                  <c:v>5</c:v>
                </c:pt>
                <c:pt idx="2">
                  <c:v>20</c:v>
                </c:pt>
                <c:pt idx="3">
                  <c:v>50</c:v>
                </c:pt>
                <c:pt idx="4">
                  <c:v>100</c:v>
                </c:pt>
                <c:pt idx="5">
                  <c:v>300</c:v>
                </c:pt>
                <c:pt idx="6">
                  <c:v>400</c:v>
                </c:pt>
                <c:pt idx="7">
                  <c:v>500</c:v>
                </c:pt>
              </c:numCache>
            </c:numRef>
          </c:xVal>
          <c:yVal>
            <c:numRef>
              <c:f>Guus!$Z$56:$Z$63</c:f>
              <c:numCache>
                <c:formatCode>General</c:formatCode>
                <c:ptCount val="8"/>
                <c:pt idx="0">
                  <c:v>2.3199999999999998E-2</c:v>
                </c:pt>
                <c:pt idx="1">
                  <c:v>0.17280000000000001</c:v>
                </c:pt>
                <c:pt idx="2">
                  <c:v>0.60109999999999997</c:v>
                </c:pt>
                <c:pt idx="3">
                  <c:v>1.0880000000000001</c:v>
                </c:pt>
                <c:pt idx="4">
                  <c:v>1.6329</c:v>
                </c:pt>
                <c:pt idx="5">
                  <c:v>2.1480999999999999</c:v>
                </c:pt>
                <c:pt idx="6">
                  <c:v>1.8440000000000001</c:v>
                </c:pt>
                <c:pt idx="7">
                  <c:v>1.8857999999999999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9E-1148-AD51-99702B773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27463872"/>
        <c:axId val="-2027173136"/>
      </c:scatterChart>
      <c:valAx>
        <c:axId val="-2027463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27173136"/>
        <c:crosses val="autoZero"/>
        <c:crossBetween val="midCat"/>
      </c:valAx>
      <c:valAx>
        <c:axId val="-202717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27463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Influence</a:t>
            </a:r>
            <a:r>
              <a:rPr lang="en-US" baseline="0"/>
              <a:t> of increasing ADP concentration on transport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[1]Guus!$G$123</c:f>
              <c:strCache>
                <c:ptCount val="1"/>
                <c:pt idx="0">
                  <c:v>ATP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[1]Guus!$F$124:$F$128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[1]Guus!$G$124:$G$128</c:f>
              <c:numCache>
                <c:formatCode>General</c:formatCode>
                <c:ptCount val="5"/>
                <c:pt idx="0">
                  <c:v>1.0848868464406485</c:v>
                </c:pt>
                <c:pt idx="1">
                  <c:v>4.8440706378797076</c:v>
                </c:pt>
                <c:pt idx="2">
                  <c:v>8.6231393970924017</c:v>
                </c:pt>
                <c:pt idx="3">
                  <c:v>12.152027515246106</c:v>
                </c:pt>
                <c:pt idx="4">
                  <c:v>15.209688141275761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1C-F643-9BA0-19B4F7FC47F4}"/>
            </c:ext>
          </c:extLst>
        </c:ser>
        <c:ser>
          <c:idx val="1"/>
          <c:order val="1"/>
          <c:tx>
            <c:strRef>
              <c:f>[1]Guus!$H$123</c:f>
              <c:strCache>
                <c:ptCount val="1"/>
                <c:pt idx="0">
                  <c:v>25%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[1]Guus!$F$124:$F$128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[1]Guus!$H$124:$H$128</c:f>
              <c:numCache>
                <c:formatCode>General</c:formatCode>
                <c:ptCount val="5"/>
                <c:pt idx="0">
                  <c:v>1.0834995231076043</c:v>
                </c:pt>
                <c:pt idx="1">
                  <c:v>4.9411832711928092</c:v>
                </c:pt>
                <c:pt idx="2">
                  <c:v>8.4081042804705337</c:v>
                </c:pt>
                <c:pt idx="3">
                  <c:v>12.076187173039685</c:v>
                </c:pt>
                <c:pt idx="4">
                  <c:v>13.685482239371082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31C-F643-9BA0-19B4F7FC47F4}"/>
            </c:ext>
          </c:extLst>
        </c:ser>
        <c:ser>
          <c:idx val="2"/>
          <c:order val="2"/>
          <c:tx>
            <c:strRef>
              <c:f>[1]Guus!$I$123</c:f>
              <c:strCache>
                <c:ptCount val="1"/>
                <c:pt idx="0">
                  <c:v>50%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[1]Guus!$F$124:$F$128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[1]Guus!$I$124:$I$128</c:f>
              <c:numCache>
                <c:formatCode>General</c:formatCode>
                <c:ptCount val="5"/>
                <c:pt idx="0">
                  <c:v>1.0936732275499292</c:v>
                </c:pt>
                <c:pt idx="1">
                  <c:v>3.4908523367727393</c:v>
                </c:pt>
                <c:pt idx="2">
                  <c:v>5.6061350520727951</c:v>
                </c:pt>
                <c:pt idx="3">
                  <c:v>7.864196460398662</c:v>
                </c:pt>
                <c:pt idx="4">
                  <c:v>10.038633101149358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31C-F643-9BA0-19B4F7FC47F4}"/>
            </c:ext>
          </c:extLst>
        </c:ser>
        <c:ser>
          <c:idx val="3"/>
          <c:order val="3"/>
          <c:tx>
            <c:strRef>
              <c:f>[1]Guus!$J$123</c:f>
              <c:strCache>
                <c:ptCount val="1"/>
                <c:pt idx="0">
                  <c:v>75%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[1]Guus!$F$124:$F$128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[1]Guus!$J$124:$J$128</c:f>
              <c:numCache>
                <c:formatCode>General</c:formatCode>
                <c:ptCount val="5"/>
                <c:pt idx="0">
                  <c:v>1.0608399086678808</c:v>
                </c:pt>
                <c:pt idx="1">
                  <c:v>4.0657822480418515</c:v>
                </c:pt>
                <c:pt idx="2">
                  <c:v>7.1077198762970015</c:v>
                </c:pt>
                <c:pt idx="3">
                  <c:v>9.9998265845833689</c:v>
                </c:pt>
                <c:pt idx="4">
                  <c:v>12.296771582993728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31C-F643-9BA0-19B4F7FC47F4}"/>
            </c:ext>
          </c:extLst>
        </c:ser>
        <c:ser>
          <c:idx val="4"/>
          <c:order val="4"/>
          <c:tx>
            <c:strRef>
              <c:f>[1]Guus!$K$123</c:f>
              <c:strCache>
                <c:ptCount val="1"/>
                <c:pt idx="0">
                  <c:v>80%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[1]Guus!$F$124:$F$128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[1]Guus!$K$124:$K$128</c:f>
              <c:numCache>
                <c:formatCode>General</c:formatCode>
                <c:ptCount val="5"/>
                <c:pt idx="0">
                  <c:v>1.2106708286366656</c:v>
                </c:pt>
                <c:pt idx="1">
                  <c:v>5.3726408277695894</c:v>
                </c:pt>
                <c:pt idx="2">
                  <c:v>9.6257117257724207</c:v>
                </c:pt>
                <c:pt idx="3">
                  <c:v>13.387670163877567</c:v>
                </c:pt>
                <c:pt idx="4">
                  <c:v>16.662678112084166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31C-F643-9BA0-19B4F7FC47F4}"/>
            </c:ext>
          </c:extLst>
        </c:ser>
        <c:ser>
          <c:idx val="5"/>
          <c:order val="5"/>
          <c:tx>
            <c:strRef>
              <c:f>[1]Guus!$L$123</c:f>
              <c:strCache>
                <c:ptCount val="1"/>
                <c:pt idx="0">
                  <c:v>85%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[1]Guus!$F$124:$F$128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[1]Guus!$L$124:$L$128</c:f>
              <c:numCache>
                <c:formatCode>General</c:formatCode>
                <c:ptCount val="5"/>
                <c:pt idx="0">
                  <c:v>0.9248822220295384</c:v>
                </c:pt>
                <c:pt idx="1">
                  <c:v>4.0232376658284918</c:v>
                </c:pt>
                <c:pt idx="2">
                  <c:v>6.9740743952137345</c:v>
                </c:pt>
                <c:pt idx="3">
                  <c:v>9.7232868001965382</c:v>
                </c:pt>
                <c:pt idx="4">
                  <c:v>11.759877453105581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31C-F643-9BA0-19B4F7FC47F4}"/>
            </c:ext>
          </c:extLst>
        </c:ser>
        <c:ser>
          <c:idx val="6"/>
          <c:order val="6"/>
          <c:tx>
            <c:strRef>
              <c:f>[1]Guus!$M$123</c:f>
              <c:strCache>
                <c:ptCount val="1"/>
                <c:pt idx="0">
                  <c:v>90%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[1]Guus!$F$124:$F$128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[1]Guus!$M$124:$M$128</c:f>
              <c:numCache>
                <c:formatCode>General</c:formatCode>
                <c:ptCount val="5"/>
                <c:pt idx="0">
                  <c:v>1.2245440619671089</c:v>
                </c:pt>
                <c:pt idx="1">
                  <c:v>3.2893436226480532</c:v>
                </c:pt>
                <c:pt idx="2">
                  <c:v>5.3874389433220609</c:v>
                </c:pt>
                <c:pt idx="3">
                  <c:v>7.2344287407150496</c:v>
                </c:pt>
                <c:pt idx="4">
                  <c:v>8.9149397381427207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31C-F643-9BA0-19B4F7FC47F4}"/>
            </c:ext>
          </c:extLst>
        </c:ser>
        <c:ser>
          <c:idx val="7"/>
          <c:order val="7"/>
          <c:tx>
            <c:strRef>
              <c:f>[1]Guus!$N$123</c:f>
              <c:strCache>
                <c:ptCount val="1"/>
                <c:pt idx="0">
                  <c:v>100%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[1]Guus!$F$124:$F$128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[1]Guus!$N$124:$N$128</c:f>
              <c:numCache>
                <c:formatCode>General</c:formatCode>
                <c:ptCount val="5"/>
                <c:pt idx="0">
                  <c:v>0.69921095985433102</c:v>
                </c:pt>
                <c:pt idx="1">
                  <c:v>0.87216393537385473</c:v>
                </c:pt>
                <c:pt idx="2">
                  <c:v>1.0344807653400387</c:v>
                </c:pt>
                <c:pt idx="3">
                  <c:v>1.3013092863955606</c:v>
                </c:pt>
                <c:pt idx="4">
                  <c:v>1.274487701956704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31C-F643-9BA0-19B4F7FC4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3336816"/>
        <c:axId val="-2087933104"/>
      </c:scatterChart>
      <c:valAx>
        <c:axId val="-2103336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87933104"/>
        <c:crosses val="autoZero"/>
        <c:crossBetween val="midCat"/>
      </c:valAx>
      <c:valAx>
        <c:axId val="-20879331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Pantothenate</a:t>
                </a:r>
                <a:r>
                  <a:rPr lang="en-US" baseline="0"/>
                  <a:t> transport </a:t>
                </a:r>
              </a:p>
              <a:p>
                <a:pPr>
                  <a:defRPr/>
                </a:pPr>
                <a:r>
                  <a:rPr lang="en-US" baseline="0"/>
                  <a:t>(pmol pantothenate/ug ECF PanT)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1033368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[1]Guus!$G$12</c:f>
              <c:strCache>
                <c:ptCount val="1"/>
                <c:pt idx="0">
                  <c:v>10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xVal>
            <c:numRef>
              <c:f>[1]Guus!$F$13:$F$17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[1]Guus!$G$13:$G$17</c:f>
              <c:numCache>
                <c:formatCode>General</c:formatCode>
                <c:ptCount val="5"/>
                <c:pt idx="0">
                  <c:v>1.4025838897077951</c:v>
                </c:pt>
                <c:pt idx="1">
                  <c:v>7.949362698343883</c:v>
                </c:pt>
                <c:pt idx="2">
                  <c:v>14.652909043613978</c:v>
                </c:pt>
                <c:pt idx="3">
                  <c:v>20.272955865776467</c:v>
                </c:pt>
                <c:pt idx="4">
                  <c:v>24.325327321598891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0C-1745-A635-291FEF1F2584}"/>
            </c:ext>
          </c:extLst>
        </c:ser>
        <c:ser>
          <c:idx val="3"/>
          <c:order val="1"/>
          <c:tx>
            <c:strRef>
              <c:f>[1]Guus!$J$12</c:f>
              <c:strCache>
                <c:ptCount val="1"/>
                <c:pt idx="0">
                  <c:v>8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xVal>
            <c:numRef>
              <c:f>[1]Guus!$F$13:$F$17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[1]Guus!$J$13:$J$17</c:f>
              <c:numCache>
                <c:formatCode>General</c:formatCode>
                <c:ptCount val="5"/>
                <c:pt idx="0">
                  <c:v>1.2028093297494147</c:v>
                </c:pt>
                <c:pt idx="1">
                  <c:v>7.7384895517211483</c:v>
                </c:pt>
                <c:pt idx="2">
                  <c:v>14.272782450359838</c:v>
                </c:pt>
                <c:pt idx="3">
                  <c:v>19.598716725916933</c:v>
                </c:pt>
                <c:pt idx="4">
                  <c:v>24.319778028266715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10C-1745-A635-291FEF1F2584}"/>
            </c:ext>
          </c:extLst>
        </c:ser>
        <c:ser>
          <c:idx val="6"/>
          <c:order val="2"/>
          <c:tx>
            <c:strRef>
              <c:f>[1]Guus!$M$12</c:f>
              <c:strCache>
                <c:ptCount val="1"/>
                <c:pt idx="0">
                  <c:v>5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xVal>
            <c:numRef>
              <c:f>[1]Guus!$F$13:$F$17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[1]Guus!$M$13:$M$17</c:f>
              <c:numCache>
                <c:formatCode>General</c:formatCode>
                <c:ptCount val="5"/>
                <c:pt idx="0">
                  <c:v>1.0987600797710917</c:v>
                </c:pt>
                <c:pt idx="1">
                  <c:v>4.9749414722968872</c:v>
                </c:pt>
                <c:pt idx="2">
                  <c:v>9.2381860747420443</c:v>
                </c:pt>
                <c:pt idx="3">
                  <c:v>12.859099973987687</c:v>
                </c:pt>
                <c:pt idx="4">
                  <c:v>16.191450619960115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10C-1745-A635-291FEF1F2584}"/>
            </c:ext>
          </c:extLst>
        </c:ser>
        <c:ser>
          <c:idx val="8"/>
          <c:order val="3"/>
          <c:tx>
            <c:strRef>
              <c:f>[1]Guus!$P$12</c:f>
              <c:strCache>
                <c:ptCount val="1"/>
                <c:pt idx="0">
                  <c:v>3 mM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xVal>
            <c:numRef>
              <c:f>[1]Guus!$F$13:$F$17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[1]Guus!$P$13:$P$17</c:f>
              <c:numCache>
                <c:formatCode>General</c:formatCode>
                <c:ptCount val="5"/>
                <c:pt idx="0">
                  <c:v>0.81990808982918584</c:v>
                </c:pt>
                <c:pt idx="1">
                  <c:v>3.500216769270788</c:v>
                </c:pt>
                <c:pt idx="2">
                  <c:v>6.0626029654036246</c:v>
                </c:pt>
                <c:pt idx="3">
                  <c:v>8.4598976849041883</c:v>
                </c:pt>
                <c:pt idx="4">
                  <c:v>10.381340501170554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10C-1745-A635-291FEF1F2584}"/>
            </c:ext>
          </c:extLst>
        </c:ser>
        <c:ser>
          <c:idx val="1"/>
          <c:order val="4"/>
          <c:tx>
            <c:strRef>
              <c:f>[1]Guus!$S$12</c:f>
              <c:strCache>
                <c:ptCount val="1"/>
                <c:pt idx="0">
                  <c:v>1.5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xVal>
            <c:numRef>
              <c:f>[1]Guus!$F$13:$F$17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[1]Guus!$S$13:$S$17</c:f>
              <c:numCache>
                <c:formatCode>General</c:formatCode>
                <c:ptCount val="5"/>
                <c:pt idx="0">
                  <c:v>1.1209572530998007</c:v>
                </c:pt>
                <c:pt idx="1">
                  <c:v>1.6842105263157894</c:v>
                </c:pt>
                <c:pt idx="2">
                  <c:v>2.4597242694875576</c:v>
                </c:pt>
                <c:pt idx="3">
                  <c:v>3.1880690193358188</c:v>
                </c:pt>
                <c:pt idx="4">
                  <c:v>3.7790687592126941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10C-1745-A635-291FEF1F2584}"/>
            </c:ext>
          </c:extLst>
        </c:ser>
        <c:ser>
          <c:idx val="2"/>
          <c:order val="5"/>
          <c:tx>
            <c:strRef>
              <c:f>[1]Guus!$V$12</c:f>
              <c:strCache>
                <c:ptCount val="1"/>
                <c:pt idx="0">
                  <c:v>0.8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xVal>
            <c:numRef>
              <c:f>[1]Guus!$F$13:$F$17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[1]Guus!$V$13:$V$17</c:f>
              <c:numCache>
                <c:formatCode>General</c:formatCode>
                <c:ptCount val="5"/>
                <c:pt idx="0">
                  <c:v>1.0266192664527876</c:v>
                </c:pt>
                <c:pt idx="1">
                  <c:v>0.97390097979710399</c:v>
                </c:pt>
                <c:pt idx="2">
                  <c:v>1.0987600797710917</c:v>
                </c:pt>
                <c:pt idx="3">
                  <c:v>1.2277811497442122</c:v>
                </c:pt>
                <c:pt idx="4">
                  <c:v>1.4372669730339027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10C-1745-A635-291FEF1F2584}"/>
            </c:ext>
          </c:extLst>
        </c:ser>
        <c:ser>
          <c:idx val="4"/>
          <c:order val="6"/>
          <c:tx>
            <c:strRef>
              <c:f>[1]Guus!$Y$12</c:f>
              <c:strCache>
                <c:ptCount val="1"/>
                <c:pt idx="0">
                  <c:v>0.4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xVal>
            <c:numRef>
              <c:f>[1]Guus!$F$13:$F$17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[1]Guus!$Y$13:$Y$17</c:f>
              <c:numCache>
                <c:formatCode>General</c:formatCode>
                <c:ptCount val="5"/>
                <c:pt idx="0">
                  <c:v>0.79909823983352124</c:v>
                </c:pt>
                <c:pt idx="1">
                  <c:v>0.99609815312581285</c:v>
                </c:pt>
                <c:pt idx="2">
                  <c:v>0.94892915980230641</c:v>
                </c:pt>
                <c:pt idx="3">
                  <c:v>1.1431544264285094</c:v>
                </c:pt>
                <c:pt idx="4">
                  <c:v>1.1056966964363133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10C-1745-A635-291FEF1F2584}"/>
            </c:ext>
          </c:extLst>
        </c:ser>
        <c:ser>
          <c:idx val="5"/>
          <c:order val="7"/>
          <c:tx>
            <c:strRef>
              <c:f>[1]Guus!$AB$12</c:f>
              <c:strCache>
                <c:ptCount val="1"/>
                <c:pt idx="0">
                  <c:v>0.2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xVal>
            <c:numRef>
              <c:f>[1]Guus!$F$13:$F$17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[1]Guus!$AB$13:$AB$17</c:f>
              <c:numCache>
                <c:formatCode>General</c:formatCode>
                <c:ptCount val="5"/>
                <c:pt idx="0">
                  <c:v>0.53689412988814711</c:v>
                </c:pt>
                <c:pt idx="1">
                  <c:v>0.70892222318564124</c:v>
                </c:pt>
                <c:pt idx="2">
                  <c:v>0.87956299315009101</c:v>
                </c:pt>
                <c:pt idx="3">
                  <c:v>0.85459117315529354</c:v>
                </c:pt>
                <c:pt idx="4">
                  <c:v>0.82268273649527446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10C-1745-A635-291FEF1F2584}"/>
            </c:ext>
          </c:extLst>
        </c:ser>
        <c:ser>
          <c:idx val="7"/>
          <c:order val="8"/>
          <c:tx>
            <c:v>ADP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xVal>
            <c:numRef>
              <c:f>[1]Guus!$F$13:$F$17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[1]Guus!$AE$13:$AE$17</c:f>
              <c:numCache>
                <c:formatCode>General</c:formatCode>
                <c:ptCount val="5"/>
                <c:pt idx="0">
                  <c:v>0.70753489985259688</c:v>
                </c:pt>
                <c:pt idx="1">
                  <c:v>0.89066157981444549</c:v>
                </c:pt>
                <c:pt idx="2">
                  <c:v>1.204196653082459</c:v>
                </c:pt>
                <c:pt idx="3">
                  <c:v>1.4691754096939218</c:v>
                </c:pt>
                <c:pt idx="4">
                  <c:v>1.460851469695656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B10C-1745-A635-291FEF1F2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01484176"/>
        <c:axId val="-2107954480"/>
      </c:scatterChart>
      <c:valAx>
        <c:axId val="-2001484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107954480"/>
        <c:crosses val="autoZero"/>
        <c:crossBetween val="midCat"/>
      </c:valAx>
      <c:valAx>
        <c:axId val="-21079544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01484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[1]Guus!$G$12</c:f>
              <c:strCache>
                <c:ptCount val="1"/>
                <c:pt idx="0">
                  <c:v>10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xVal>
            <c:numRef>
              <c:f>[1]Guus!$F$13:$F$17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[1]Guus!$H$13:$H$17</c:f>
              <c:numCache>
                <c:formatCode>General</c:formatCode>
                <c:ptCount val="5"/>
                <c:pt idx="0">
                  <c:v>1.2680135264024972</c:v>
                </c:pt>
                <c:pt idx="1">
                  <c:v>8.3572357582589092</c:v>
                </c:pt>
                <c:pt idx="2">
                  <c:v>14.865169513569755</c:v>
                </c:pt>
                <c:pt idx="3">
                  <c:v>21.252406138905748</c:v>
                </c:pt>
                <c:pt idx="4">
                  <c:v>26.811410734414288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A2-FA41-8EFD-3B4697B4DFDD}"/>
            </c:ext>
          </c:extLst>
        </c:ser>
        <c:ser>
          <c:idx val="3"/>
          <c:order val="1"/>
          <c:tx>
            <c:strRef>
              <c:f>[1]Guus!$J$12</c:f>
              <c:strCache>
                <c:ptCount val="1"/>
                <c:pt idx="0">
                  <c:v>8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xVal>
            <c:numRef>
              <c:f>[1]Guus!$F$13:$F$17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[1]Guus!$K$13:$K$17</c:f>
              <c:numCache>
                <c:formatCode>General</c:formatCode>
                <c:ptCount val="5"/>
                <c:pt idx="0">
                  <c:v>1.1903234197520161</c:v>
                </c:pt>
                <c:pt idx="1">
                  <c:v>7.6039191884158503</c:v>
                </c:pt>
                <c:pt idx="2">
                  <c:v>13.411254660539322</c:v>
                </c:pt>
                <c:pt idx="3">
                  <c:v>18.624815746119829</c:v>
                </c:pt>
                <c:pt idx="4">
                  <c:v>23.452700945114021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CA2-FA41-8EFD-3B4697B4DFDD}"/>
            </c:ext>
          </c:extLst>
        </c:ser>
        <c:ser>
          <c:idx val="6"/>
          <c:order val="2"/>
          <c:tx>
            <c:strRef>
              <c:f>[1]Guus!$M$12</c:f>
              <c:strCache>
                <c:ptCount val="1"/>
                <c:pt idx="0">
                  <c:v>5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xVal>
            <c:numRef>
              <c:f>[1]Guus!$F$13:$F$17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[1]Guus!$N$13:$N$17</c:f>
              <c:numCache>
                <c:formatCode>General</c:formatCode>
                <c:ptCount val="5"/>
                <c:pt idx="0">
                  <c:v>1.1542530130928639</c:v>
                </c:pt>
                <c:pt idx="1">
                  <c:v>5.2121737622474642</c:v>
                </c:pt>
                <c:pt idx="2">
                  <c:v>8.8580594814879046</c:v>
                </c:pt>
                <c:pt idx="3">
                  <c:v>12.669036677360618</c:v>
                </c:pt>
                <c:pt idx="4">
                  <c:v>15.836295846700772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CA2-FA41-8EFD-3B4697B4DFDD}"/>
            </c:ext>
          </c:extLst>
        </c:ser>
        <c:ser>
          <c:idx val="8"/>
          <c:order val="3"/>
          <c:tx>
            <c:strRef>
              <c:f>[1]Guus!$P$12</c:f>
              <c:strCache>
                <c:ptCount val="1"/>
                <c:pt idx="0">
                  <c:v>3 mM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xVal>
            <c:numRef>
              <c:f>[1]Guus!$F$13:$F$17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[1]Guus!$Q$13:$Q$17</c:f>
              <c:numCache>
                <c:formatCode>General</c:formatCode>
                <c:ptCount val="5"/>
                <c:pt idx="0">
                  <c:v>0.86568975981964802</c:v>
                </c:pt>
                <c:pt idx="1">
                  <c:v>3.5987167259169341</c:v>
                </c:pt>
                <c:pt idx="2">
                  <c:v>6.3442296020116187</c:v>
                </c:pt>
                <c:pt idx="3">
                  <c:v>8.5042920315616062</c:v>
                </c:pt>
                <c:pt idx="4">
                  <c:v>10.345270094511402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CA2-FA41-8EFD-3B4697B4DFDD}"/>
            </c:ext>
          </c:extLst>
        </c:ser>
        <c:ser>
          <c:idx val="1"/>
          <c:order val="4"/>
          <c:tx>
            <c:strRef>
              <c:f>[1]Guus!$S$12</c:f>
              <c:strCache>
                <c:ptCount val="1"/>
                <c:pt idx="0">
                  <c:v>1.5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xVal>
            <c:numRef>
              <c:f>[1]Guus!$F$13:$F$17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[1]Guus!$T$13:$T$17</c:f>
              <c:numCache>
                <c:formatCode>General</c:formatCode>
                <c:ptCount val="5"/>
                <c:pt idx="0">
                  <c:v>0.80603485649874274</c:v>
                </c:pt>
                <c:pt idx="1">
                  <c:v>1.6620133529870806</c:v>
                </c:pt>
                <c:pt idx="2">
                  <c:v>2.4042313361657852</c:v>
                </c:pt>
                <c:pt idx="3">
                  <c:v>3.2116535159975723</c:v>
                </c:pt>
                <c:pt idx="4">
                  <c:v>3.6736321859013268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CA2-FA41-8EFD-3B4697B4DFDD}"/>
            </c:ext>
          </c:extLst>
        </c:ser>
        <c:ser>
          <c:idx val="2"/>
          <c:order val="5"/>
          <c:tx>
            <c:strRef>
              <c:f>[1]Guus!$V$12</c:f>
              <c:strCache>
                <c:ptCount val="1"/>
                <c:pt idx="0">
                  <c:v>0.8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hr-HR" baseline="0"/>
                      <a:t>0.0936</a:t>
                    </a:r>
                    <a:endParaRPr lang="hr-HR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xVal>
            <c:numRef>
              <c:f>[1]Guus!$F$13:$F$17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[1]Guus!$W$13:$W$17</c:f>
              <c:numCache>
                <c:formatCode>General</c:formatCode>
                <c:ptCount val="5"/>
                <c:pt idx="0">
                  <c:v>0.67840110985866642</c:v>
                </c:pt>
                <c:pt idx="1">
                  <c:v>0.8629151131535594</c:v>
                </c:pt>
                <c:pt idx="2">
                  <c:v>1.1334431630971993</c:v>
                </c:pt>
                <c:pt idx="3">
                  <c:v>1.3443163097199342</c:v>
                </c:pt>
                <c:pt idx="4">
                  <c:v>1.4095205063730165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1CA2-FA41-8EFD-3B4697B4DFDD}"/>
            </c:ext>
          </c:extLst>
        </c:ser>
        <c:ser>
          <c:idx val="4"/>
          <c:order val="6"/>
          <c:tx>
            <c:strRef>
              <c:f>[1]Guus!$Y$12</c:f>
              <c:strCache>
                <c:ptCount val="1"/>
                <c:pt idx="0">
                  <c:v>0.4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xVal>
            <c:numRef>
              <c:f>[1]Guus!$F$13:$F$17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[1]Guus!$Z$13:$Z$17</c:f>
              <c:numCache>
                <c:formatCode>General</c:formatCode>
                <c:ptCount val="5"/>
                <c:pt idx="0">
                  <c:v>0.68117575652475504</c:v>
                </c:pt>
                <c:pt idx="1">
                  <c:v>0.90592213647793285</c:v>
                </c:pt>
                <c:pt idx="2">
                  <c:v>0.97251365646405963</c:v>
                </c:pt>
                <c:pt idx="3">
                  <c:v>1.0155206797884333</c:v>
                </c:pt>
                <c:pt idx="4">
                  <c:v>1.0432671464493193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1CA2-FA41-8EFD-3B4697B4DFDD}"/>
            </c:ext>
          </c:extLst>
        </c:ser>
        <c:ser>
          <c:idx val="5"/>
          <c:order val="7"/>
          <c:tx>
            <c:strRef>
              <c:f>[1]Guus!$AB$12</c:f>
              <c:strCache>
                <c:ptCount val="1"/>
                <c:pt idx="0">
                  <c:v>0.2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xVal>
            <c:numRef>
              <c:f>[1]Guus!$F$13:$F$17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[1]Guus!$AC$13:$AC$17</c:f>
              <c:numCache>
                <c:formatCode>General</c:formatCode>
                <c:ptCount val="5"/>
                <c:pt idx="0">
                  <c:v>0.61735888320471688</c:v>
                </c:pt>
                <c:pt idx="1">
                  <c:v>0.70614757651955262</c:v>
                </c:pt>
                <c:pt idx="2">
                  <c:v>0.80326020983265412</c:v>
                </c:pt>
                <c:pt idx="3">
                  <c:v>0.86985172981878089</c:v>
                </c:pt>
                <c:pt idx="4">
                  <c:v>1.0640769964449839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1CA2-FA41-8EFD-3B4697B4DFDD}"/>
            </c:ext>
          </c:extLst>
        </c:ser>
        <c:ser>
          <c:idx val="7"/>
          <c:order val="8"/>
          <c:tx>
            <c:v>ADP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xVal>
            <c:numRef>
              <c:f>[1]Guus!$F$13:$F$17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[1]Guus!$AF$13:$AF$17</c:f>
              <c:numCache>
                <c:formatCode>General</c:formatCode>
                <c:ptCount val="5"/>
                <c:pt idx="0">
                  <c:v>0.69921095985433102</c:v>
                </c:pt>
                <c:pt idx="1">
                  <c:v>0.82129541316223009</c:v>
                </c:pt>
                <c:pt idx="2">
                  <c:v>0.95447845313448365</c:v>
                </c:pt>
                <c:pt idx="3">
                  <c:v>1.1070840197693574</c:v>
                </c:pt>
                <c:pt idx="4">
                  <c:v>1.2472036764068326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1CA2-FA41-8EFD-3B4697B4D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29631392"/>
        <c:axId val="-2029409040"/>
      </c:scatterChart>
      <c:valAx>
        <c:axId val="-2029631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29409040"/>
        <c:crosses val="autoZero"/>
        <c:crossBetween val="midCat"/>
      </c:valAx>
      <c:valAx>
        <c:axId val="-2029409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29631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[1]Guus!$G$12</c:f>
              <c:strCache>
                <c:ptCount val="1"/>
                <c:pt idx="0">
                  <c:v>10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xVal>
            <c:numRef>
              <c:f>[1]Guus!$F$13:$F$17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[1]Guus!$I$13:$I$17</c:f>
              <c:numCache>
                <c:formatCode>General</c:formatCode>
                <c:ptCount val="5"/>
                <c:pt idx="0">
                  <c:v>1.2069712997485476</c:v>
                </c:pt>
                <c:pt idx="1">
                  <c:v>8.9024538281453225</c:v>
                </c:pt>
                <c:pt idx="2">
                  <c:v>15.522760773432758</c:v>
                </c:pt>
                <c:pt idx="3">
                  <c:v>22.083412815399289</c:v>
                </c:pt>
                <c:pt idx="4">
                  <c:v>27.210959854331051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25-D741-93E6-7002655EBE02}"/>
            </c:ext>
          </c:extLst>
        </c:ser>
        <c:ser>
          <c:idx val="3"/>
          <c:order val="1"/>
          <c:tx>
            <c:strRef>
              <c:f>[1]Guus!$J$12</c:f>
              <c:strCache>
                <c:ptCount val="1"/>
                <c:pt idx="0">
                  <c:v>8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xVal>
            <c:numRef>
              <c:f>[1]Guus!$F$13:$F$17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[1]Guus!$L$13:$L$17</c:f>
              <c:numCache>
                <c:formatCode>General</c:formatCode>
                <c:ptCount val="5"/>
                <c:pt idx="0">
                  <c:v>1.1709008930893956</c:v>
                </c:pt>
                <c:pt idx="1">
                  <c:v>7.5567501950923441</c:v>
                </c:pt>
                <c:pt idx="2">
                  <c:v>13.849648833781323</c:v>
                </c:pt>
                <c:pt idx="3">
                  <c:v>19.486343535940346</c:v>
                </c:pt>
                <c:pt idx="4">
                  <c:v>24.339200554929334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F25-D741-93E6-7002655EBE02}"/>
            </c:ext>
          </c:extLst>
        </c:ser>
        <c:ser>
          <c:idx val="6"/>
          <c:order val="2"/>
          <c:tx>
            <c:strRef>
              <c:f>[1]Guus!$M$12</c:f>
              <c:strCache>
                <c:ptCount val="1"/>
                <c:pt idx="0">
                  <c:v>5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xVal>
            <c:numRef>
              <c:f>[1]Guus!$F$13:$F$17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[1]Guus!$O$13:$O$17</c:f>
              <c:numCache>
                <c:formatCode>General</c:formatCode>
                <c:ptCount val="5"/>
                <c:pt idx="0">
                  <c:v>1.0280065897858319</c:v>
                </c:pt>
                <c:pt idx="1">
                  <c:v>4.7002514523541139</c:v>
                </c:pt>
                <c:pt idx="2">
                  <c:v>8.4709962715685432</c:v>
                </c:pt>
                <c:pt idx="3">
                  <c:v>11.735368074221798</c:v>
                </c:pt>
                <c:pt idx="4">
                  <c:v>14.799965316916674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F25-D741-93E6-7002655EBE02}"/>
            </c:ext>
          </c:extLst>
        </c:ser>
        <c:ser>
          <c:idx val="8"/>
          <c:order val="3"/>
          <c:tx>
            <c:strRef>
              <c:f>[1]Guus!$P$12</c:f>
              <c:strCache>
                <c:ptCount val="1"/>
                <c:pt idx="0">
                  <c:v>3 mM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xVal>
            <c:numRef>
              <c:f>[1]Guus!$F$13:$F$17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[1]Guus!$R$13:$R$17</c:f>
              <c:numCache>
                <c:formatCode>General</c:formatCode>
                <c:ptCount val="5"/>
                <c:pt idx="0">
                  <c:v>0.91563339980924308</c:v>
                </c:pt>
                <c:pt idx="1">
                  <c:v>3.5487730859273388</c:v>
                </c:pt>
                <c:pt idx="2">
                  <c:v>6.0515043787392697</c:v>
                </c:pt>
                <c:pt idx="3">
                  <c:v>8.4141160149137253</c:v>
                </c:pt>
                <c:pt idx="4">
                  <c:v>10.406312321165352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F25-D741-93E6-7002655EBE02}"/>
            </c:ext>
          </c:extLst>
        </c:ser>
        <c:ser>
          <c:idx val="1"/>
          <c:order val="4"/>
          <c:tx>
            <c:strRef>
              <c:f>[1]Guus!$S$12</c:f>
              <c:strCache>
                <c:ptCount val="1"/>
                <c:pt idx="0">
                  <c:v>1.5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xVal>
            <c:numRef>
              <c:f>[1]Guus!$F$13:$F$17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[1]Guus!$U$13:$U$17</c:f>
              <c:numCache>
                <c:formatCode>General</c:formatCode>
                <c:ptCount val="5"/>
                <c:pt idx="0">
                  <c:v>0.69921095985433102</c:v>
                </c:pt>
                <c:pt idx="1">
                  <c:v>1.5829359230035551</c:v>
                </c:pt>
                <c:pt idx="2">
                  <c:v>2.3015694095205066</c:v>
                </c:pt>
                <c:pt idx="3">
                  <c:v>3.0604352726957424</c:v>
                </c:pt>
                <c:pt idx="4">
                  <c:v>3.6292378392439089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F25-D741-93E6-7002655EBE02}"/>
            </c:ext>
          </c:extLst>
        </c:ser>
        <c:ser>
          <c:idx val="2"/>
          <c:order val="5"/>
          <c:tx>
            <c:strRef>
              <c:f>[1]Guus!$V$12</c:f>
              <c:strCache>
                <c:ptCount val="1"/>
                <c:pt idx="0">
                  <c:v>0.8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hr-HR" baseline="0"/>
                      <a:t>0.0936</a:t>
                    </a:r>
                    <a:endParaRPr lang="hr-HR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xVal>
            <c:numRef>
              <c:f>[1]Guus!$F$13:$F$17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[1]Guus!$X$13:$X$17</c:f>
              <c:numCache>
                <c:formatCode>General</c:formatCode>
                <c:ptCount val="5"/>
                <c:pt idx="0">
                  <c:v>0.70753489985259688</c:v>
                </c:pt>
                <c:pt idx="1">
                  <c:v>0.88095031648313538</c:v>
                </c:pt>
                <c:pt idx="2">
                  <c:v>1.08211219977456</c:v>
                </c:pt>
                <c:pt idx="3">
                  <c:v>1.3248937830573138</c:v>
                </c:pt>
                <c:pt idx="4">
                  <c:v>1.3900979797103963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F25-D741-93E6-7002655EBE02}"/>
            </c:ext>
          </c:extLst>
        </c:ser>
        <c:ser>
          <c:idx val="4"/>
          <c:order val="6"/>
          <c:tx>
            <c:strRef>
              <c:f>[1]Guus!$Y$12</c:f>
              <c:strCache>
                <c:ptCount val="1"/>
                <c:pt idx="0">
                  <c:v>0.4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xVal>
            <c:numRef>
              <c:f>[1]Guus!$F$13:$F$17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[1]Guus!$AA$13:$AA$17</c:f>
              <c:numCache>
                <c:formatCode>General</c:formatCode>
                <c:ptCount val="5"/>
                <c:pt idx="0">
                  <c:v>0.81297147316396423</c:v>
                </c:pt>
                <c:pt idx="1">
                  <c:v>0.83933061649180607</c:v>
                </c:pt>
                <c:pt idx="2">
                  <c:v>1.0030347697910345</c:v>
                </c:pt>
                <c:pt idx="3">
                  <c:v>0.96557703979883813</c:v>
                </c:pt>
                <c:pt idx="4">
                  <c:v>1.136217809763288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F25-D741-93E6-7002655EBE02}"/>
            </c:ext>
          </c:extLst>
        </c:ser>
        <c:ser>
          <c:idx val="5"/>
          <c:order val="7"/>
          <c:tx>
            <c:strRef>
              <c:f>[1]Guus!$AB$12</c:f>
              <c:strCache>
                <c:ptCount val="1"/>
                <c:pt idx="0">
                  <c:v>0.2 mM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xVal>
            <c:numRef>
              <c:f>[1]Guus!$F$13:$F$17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[1]Guus!$AD$13:$AD$17</c:f>
              <c:numCache>
                <c:formatCode>General</c:formatCode>
                <c:ptCount val="5"/>
                <c:pt idx="0">
                  <c:v>0.54660539321945723</c:v>
                </c:pt>
                <c:pt idx="1">
                  <c:v>0.69366166652215377</c:v>
                </c:pt>
                <c:pt idx="2">
                  <c:v>0.76164050984132492</c:v>
                </c:pt>
                <c:pt idx="3">
                  <c:v>0.78106303650394515</c:v>
                </c:pt>
                <c:pt idx="4">
                  <c:v>0.91285875314315446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F25-D741-93E6-7002655EBE02}"/>
            </c:ext>
          </c:extLst>
        </c:ser>
        <c:ser>
          <c:idx val="7"/>
          <c:order val="8"/>
          <c:tx>
            <c:v>ADP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NL"/>
                </a:p>
              </c:txPr>
            </c:trendlineLbl>
          </c:trendline>
          <c:xVal>
            <c:numRef>
              <c:f>[1]Guus!$F$13:$F$17</c:f>
              <c:numCache>
                <c:formatCode>General</c:formatCode>
                <c:ptCount val="5"/>
                <c:pt idx="0">
                  <c:v>0.17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[1]Guus!$AG$13:$AG$17</c:f>
              <c:numCache>
                <c:formatCode>General</c:formatCode>
                <c:ptCount val="5"/>
                <c:pt idx="0">
                  <c:v>0.69088701985606515</c:v>
                </c:pt>
                <c:pt idx="1">
                  <c:v>0.90453481314488859</c:v>
                </c:pt>
                <c:pt idx="2">
                  <c:v>0.94476718980317353</c:v>
                </c:pt>
                <c:pt idx="3">
                  <c:v>1.3276684297234025</c:v>
                </c:pt>
                <c:pt idx="4">
                  <c:v>1.1154079597676234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EF25-D741-93E6-7002655EB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04063552"/>
        <c:axId val="-2087870672"/>
      </c:scatterChart>
      <c:valAx>
        <c:axId val="-2004063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87870672"/>
        <c:crosses val="autoZero"/>
        <c:crossBetween val="midCat"/>
      </c:valAx>
      <c:valAx>
        <c:axId val="-20878706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04063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9.41375769678999E-2"/>
          <c:y val="0.18272325555337701"/>
          <c:w val="0.79827313583274995"/>
          <c:h val="0.71189284013557796"/>
        </c:manualLayout>
      </c:layout>
      <c:scatterChart>
        <c:scatterStyle val="lineMarker"/>
        <c:varyColors val="0"/>
        <c:ser>
          <c:idx val="0"/>
          <c:order val="0"/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[1]Guus!$P$33:$P$41</c:f>
              <c:numCache>
                <c:formatCode>General</c:formatCode>
                <c:ptCount val="9"/>
                <c:pt idx="0">
                  <c:v>10</c:v>
                </c:pt>
                <c:pt idx="1">
                  <c:v>8</c:v>
                </c:pt>
                <c:pt idx="2">
                  <c:v>5</c:v>
                </c:pt>
                <c:pt idx="3">
                  <c:v>3</c:v>
                </c:pt>
                <c:pt idx="4">
                  <c:v>1.5</c:v>
                </c:pt>
                <c:pt idx="5">
                  <c:v>0.8</c:v>
                </c:pt>
                <c:pt idx="6">
                  <c:v>0.4</c:v>
                </c:pt>
                <c:pt idx="7">
                  <c:v>0.2</c:v>
                </c:pt>
                <c:pt idx="8">
                  <c:v>0</c:v>
                </c:pt>
              </c:numCache>
            </c:numRef>
          </c:xVal>
          <c:yVal>
            <c:numRef>
              <c:f>[1]Guus!$U$33:$U$41</c:f>
              <c:numCache>
                <c:formatCode>General</c:formatCode>
                <c:ptCount val="9"/>
                <c:pt idx="0">
                  <c:v>3.1726666666666667</c:v>
                </c:pt>
                <c:pt idx="1">
                  <c:v>2.9114000000000004</c:v>
                </c:pt>
                <c:pt idx="2">
                  <c:v>1.8546000000000002</c:v>
                </c:pt>
                <c:pt idx="3">
                  <c:v>1.2159000000000002</c:v>
                </c:pt>
                <c:pt idx="4">
                  <c:v>0.3632333333333333</c:v>
                </c:pt>
                <c:pt idx="5">
                  <c:v>8.1966666666666674E-2</c:v>
                </c:pt>
                <c:pt idx="6">
                  <c:v>3.9966666666666657E-2</c:v>
                </c:pt>
                <c:pt idx="7">
                  <c:v>3.716666666666666E-2</c:v>
                </c:pt>
                <c:pt idx="8">
                  <c:v>8.0233333333333337E-2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B3-334D-B315-AF2E2406E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47900832"/>
        <c:axId val="-2132293152"/>
      </c:scatterChart>
      <c:valAx>
        <c:axId val="-204790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132293152"/>
        <c:crosses val="autoZero"/>
        <c:crossBetween val="midCat"/>
      </c:valAx>
      <c:valAx>
        <c:axId val="-21322931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-2047900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627008</xdr:colOff>
      <xdr:row>29</xdr:row>
      <xdr:rowOff>66781</xdr:rowOff>
    </xdr:from>
    <xdr:to>
      <xdr:col>24</xdr:col>
      <xdr:colOff>599325</xdr:colOff>
      <xdr:row>52</xdr:row>
      <xdr:rowOff>19242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419901</xdr:colOff>
      <xdr:row>65</xdr:row>
      <xdr:rowOff>24254</xdr:rowOff>
    </xdr:from>
    <xdr:to>
      <xdr:col>23</xdr:col>
      <xdr:colOff>49198</xdr:colOff>
      <xdr:row>78</xdr:row>
      <xdr:rowOff>90156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47</xdr:col>
      <xdr:colOff>571500</xdr:colOff>
      <xdr:row>129</xdr:row>
      <xdr:rowOff>44450</xdr:rowOff>
    </xdr:from>
    <xdr:to>
      <xdr:col>56</xdr:col>
      <xdr:colOff>190500</xdr:colOff>
      <xdr:row>150</xdr:row>
      <xdr:rowOff>38100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B38B93B-2EDC-2D4A-9C91-2B150B8E2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47</xdr:col>
      <xdr:colOff>596900</xdr:colOff>
      <xdr:row>29</xdr:row>
      <xdr:rowOff>44448</xdr:rowOff>
    </xdr:from>
    <xdr:to>
      <xdr:col>56</xdr:col>
      <xdr:colOff>139700</xdr:colOff>
      <xdr:row>104</xdr:row>
      <xdr:rowOff>101232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E504550-85B8-104A-BE37-7E5A60B48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63</xdr:col>
      <xdr:colOff>779052</xdr:colOff>
      <xdr:row>30</xdr:row>
      <xdr:rowOff>37735</xdr:rowOff>
    </xdr:from>
    <xdr:to>
      <xdr:col>72</xdr:col>
      <xdr:colOff>320551</xdr:colOff>
      <xdr:row>103</xdr:row>
      <xdr:rowOff>46014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613DBCB-B162-9E40-BF00-3DFE3B74D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73</xdr:col>
      <xdr:colOff>141111</xdr:colOff>
      <xdr:row>30</xdr:row>
      <xdr:rowOff>70556</xdr:rowOff>
    </xdr:from>
    <xdr:to>
      <xdr:col>81</xdr:col>
      <xdr:colOff>509858</xdr:colOff>
      <xdr:row>99</xdr:row>
      <xdr:rowOff>27589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DECEE0B-7163-B549-9E56-FF109E358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57</xdr:col>
      <xdr:colOff>504505</xdr:colOff>
      <xdr:row>47</xdr:row>
      <xdr:rowOff>9088</xdr:rowOff>
    </xdr:from>
    <xdr:to>
      <xdr:col>61</xdr:col>
      <xdr:colOff>803946</xdr:colOff>
      <xdr:row>60</xdr:row>
      <xdr:rowOff>177334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EEA908ED-F6F0-0C45-86F8-27A15D388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%20fig%202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us"/>
    </sheetNames>
    <sheetDataSet>
      <sheetData sheetId="0">
        <row r="12">
          <cell r="G12" t="str">
            <v>10 mM</v>
          </cell>
          <cell r="J12" t="str">
            <v>8 mM</v>
          </cell>
          <cell r="M12" t="str">
            <v>5 mM</v>
          </cell>
          <cell r="P12" t="str">
            <v xml:space="preserve">3 mM </v>
          </cell>
          <cell r="S12" t="str">
            <v>1.5 mM</v>
          </cell>
          <cell r="V12" t="str">
            <v>0.8 mM</v>
          </cell>
          <cell r="Y12" t="str">
            <v>0.4 mM</v>
          </cell>
          <cell r="AB12" t="str">
            <v>0.2 mM</v>
          </cell>
        </row>
        <row r="13">
          <cell r="F13">
            <v>0.17</v>
          </cell>
          <cell r="G13">
            <v>1.4025838897077951</v>
          </cell>
          <cell r="H13">
            <v>1.2680135264024972</v>
          </cell>
          <cell r="I13">
            <v>1.2069712997485476</v>
          </cell>
          <cell r="J13">
            <v>1.2028093297494147</v>
          </cell>
          <cell r="K13">
            <v>1.1903234197520161</v>
          </cell>
          <cell r="L13">
            <v>1.1709008930893956</v>
          </cell>
          <cell r="M13">
            <v>1.0987600797710917</v>
          </cell>
          <cell r="N13">
            <v>1.1542530130928639</v>
          </cell>
          <cell r="O13">
            <v>1.0280065897858319</v>
          </cell>
          <cell r="P13">
            <v>0.81990808982918584</v>
          </cell>
          <cell r="Q13">
            <v>0.86568975981964802</v>
          </cell>
          <cell r="R13">
            <v>0.91563339980924308</v>
          </cell>
          <cell r="S13">
            <v>1.1209572530998007</v>
          </cell>
          <cell r="T13">
            <v>0.80603485649874274</v>
          </cell>
          <cell r="U13">
            <v>0.69921095985433102</v>
          </cell>
          <cell r="V13">
            <v>1.0266192664527876</v>
          </cell>
          <cell r="W13">
            <v>0.67840110985866642</v>
          </cell>
          <cell r="X13">
            <v>0.70753489985259688</v>
          </cell>
          <cell r="Y13">
            <v>0.79909823983352124</v>
          </cell>
          <cell r="Z13">
            <v>0.68117575652475504</v>
          </cell>
          <cell r="AA13">
            <v>0.81297147316396423</v>
          </cell>
          <cell r="AB13">
            <v>0.53689412988814711</v>
          </cell>
          <cell r="AC13">
            <v>0.61735888320471688</v>
          </cell>
          <cell r="AD13">
            <v>0.54660539321945723</v>
          </cell>
          <cell r="AE13">
            <v>0.70753489985259688</v>
          </cell>
          <cell r="AF13">
            <v>0.69921095985433102</v>
          </cell>
          <cell r="AG13">
            <v>0.69088701985606515</v>
          </cell>
        </row>
        <row r="14">
          <cell r="F14">
            <v>2</v>
          </cell>
          <cell r="G14">
            <v>7.949362698343883</v>
          </cell>
          <cell r="H14">
            <v>8.3572357582589092</v>
          </cell>
          <cell r="I14">
            <v>8.9024538281453225</v>
          </cell>
          <cell r="J14">
            <v>7.7384895517211483</v>
          </cell>
          <cell r="K14">
            <v>7.6039191884158503</v>
          </cell>
          <cell r="L14">
            <v>7.5567501950923441</v>
          </cell>
          <cell r="M14">
            <v>4.9749414722968872</v>
          </cell>
          <cell r="N14">
            <v>5.2121737622474642</v>
          </cell>
          <cell r="O14">
            <v>4.7002514523541139</v>
          </cell>
          <cell r="P14">
            <v>3.500216769270788</v>
          </cell>
          <cell r="Q14">
            <v>3.5987167259169341</v>
          </cell>
          <cell r="R14">
            <v>3.5487730859273388</v>
          </cell>
          <cell r="S14">
            <v>1.6842105263157894</v>
          </cell>
          <cell r="T14">
            <v>1.6620133529870806</v>
          </cell>
          <cell r="U14">
            <v>1.5829359230035551</v>
          </cell>
          <cell r="V14">
            <v>0.97390097979710399</v>
          </cell>
          <cell r="W14">
            <v>0.8629151131535594</v>
          </cell>
          <cell r="X14">
            <v>0.88095031648313538</v>
          </cell>
          <cell r="Y14">
            <v>0.99609815312581285</v>
          </cell>
          <cell r="Z14">
            <v>0.90592213647793285</v>
          </cell>
          <cell r="AA14">
            <v>0.83933061649180607</v>
          </cell>
          <cell r="AB14">
            <v>0.70892222318564124</v>
          </cell>
          <cell r="AC14">
            <v>0.70614757651955262</v>
          </cell>
          <cell r="AD14">
            <v>0.69366166652215377</v>
          </cell>
          <cell r="AE14">
            <v>0.89066157981444549</v>
          </cell>
          <cell r="AF14">
            <v>0.82129541316223009</v>
          </cell>
          <cell r="AG14">
            <v>0.90453481314488859</v>
          </cell>
        </row>
        <row r="15">
          <cell r="F15">
            <v>4</v>
          </cell>
          <cell r="G15">
            <v>14.652909043613978</v>
          </cell>
          <cell r="H15">
            <v>14.865169513569755</v>
          </cell>
          <cell r="I15">
            <v>15.522760773432758</v>
          </cell>
          <cell r="J15">
            <v>14.272782450359838</v>
          </cell>
          <cell r="K15">
            <v>13.411254660539322</v>
          </cell>
          <cell r="L15">
            <v>13.849648833781323</v>
          </cell>
          <cell r="M15">
            <v>9.2381860747420443</v>
          </cell>
          <cell r="N15">
            <v>8.8580594814879046</v>
          </cell>
          <cell r="O15">
            <v>8.4709962715685432</v>
          </cell>
          <cell r="P15">
            <v>6.0626029654036246</v>
          </cell>
          <cell r="Q15">
            <v>6.3442296020116187</v>
          </cell>
          <cell r="R15">
            <v>6.0515043787392697</v>
          </cell>
          <cell r="S15">
            <v>2.4597242694875576</v>
          </cell>
          <cell r="T15">
            <v>2.4042313361657852</v>
          </cell>
          <cell r="U15">
            <v>2.3015694095205066</v>
          </cell>
          <cell r="V15">
            <v>1.0987600797710917</v>
          </cell>
          <cell r="W15">
            <v>1.1334431630971993</v>
          </cell>
          <cell r="X15">
            <v>1.08211219977456</v>
          </cell>
          <cell r="Y15">
            <v>0.94892915980230641</v>
          </cell>
          <cell r="Z15">
            <v>0.97251365646405963</v>
          </cell>
          <cell r="AA15">
            <v>1.0030347697910345</v>
          </cell>
          <cell r="AB15">
            <v>0.87956299315009101</v>
          </cell>
          <cell r="AC15">
            <v>0.80326020983265412</v>
          </cell>
          <cell r="AD15">
            <v>0.76164050984132492</v>
          </cell>
          <cell r="AE15">
            <v>1.204196653082459</v>
          </cell>
          <cell r="AF15">
            <v>0.95447845313448365</v>
          </cell>
          <cell r="AG15">
            <v>0.94476718980317353</v>
          </cell>
        </row>
        <row r="16">
          <cell r="F16">
            <v>6</v>
          </cell>
          <cell r="G16">
            <v>20.272955865776467</v>
          </cell>
          <cell r="H16">
            <v>21.252406138905748</v>
          </cell>
          <cell r="I16">
            <v>22.083412815399289</v>
          </cell>
          <cell r="J16">
            <v>19.598716725916933</v>
          </cell>
          <cell r="K16">
            <v>18.624815746119829</v>
          </cell>
          <cell r="L16">
            <v>19.486343535940346</v>
          </cell>
          <cell r="M16">
            <v>12.859099973987687</v>
          </cell>
          <cell r="N16">
            <v>12.669036677360618</v>
          </cell>
          <cell r="O16">
            <v>11.735368074221798</v>
          </cell>
          <cell r="P16">
            <v>8.4598976849041883</v>
          </cell>
          <cell r="Q16">
            <v>8.5042920315616062</v>
          </cell>
          <cell r="R16">
            <v>8.4141160149137253</v>
          </cell>
          <cell r="S16">
            <v>3.1880690193358188</v>
          </cell>
          <cell r="T16">
            <v>3.2116535159975723</v>
          </cell>
          <cell r="U16">
            <v>3.0604352726957424</v>
          </cell>
          <cell r="V16">
            <v>1.2277811497442122</v>
          </cell>
          <cell r="W16">
            <v>1.3443163097199342</v>
          </cell>
          <cell r="X16">
            <v>1.3248937830573138</v>
          </cell>
          <cell r="Y16">
            <v>1.1431544264285094</v>
          </cell>
          <cell r="Z16">
            <v>1.0155206797884333</v>
          </cell>
          <cell r="AA16">
            <v>0.96557703979883813</v>
          </cell>
          <cell r="AB16">
            <v>0.85459117315529354</v>
          </cell>
          <cell r="AC16">
            <v>0.86985172981878089</v>
          </cell>
          <cell r="AD16">
            <v>0.78106303650394515</v>
          </cell>
          <cell r="AE16">
            <v>1.4691754096939218</v>
          </cell>
          <cell r="AF16">
            <v>1.1070840197693574</v>
          </cell>
          <cell r="AG16">
            <v>1.3276684297234025</v>
          </cell>
        </row>
        <row r="17">
          <cell r="F17">
            <v>8</v>
          </cell>
          <cell r="G17">
            <v>24.325327321598891</v>
          </cell>
          <cell r="H17">
            <v>26.811410734414288</v>
          </cell>
          <cell r="I17">
            <v>27.210959854331051</v>
          </cell>
          <cell r="J17">
            <v>24.319778028266715</v>
          </cell>
          <cell r="K17">
            <v>23.452700945114021</v>
          </cell>
          <cell r="L17">
            <v>24.339200554929334</v>
          </cell>
          <cell r="M17">
            <v>16.191450619960115</v>
          </cell>
          <cell r="N17">
            <v>15.836295846700772</v>
          </cell>
          <cell r="O17">
            <v>14.799965316916674</v>
          </cell>
          <cell r="P17">
            <v>10.381340501170554</v>
          </cell>
          <cell r="Q17">
            <v>10.345270094511402</v>
          </cell>
          <cell r="R17">
            <v>10.406312321165352</v>
          </cell>
          <cell r="S17">
            <v>3.7790687592126941</v>
          </cell>
          <cell r="T17">
            <v>3.6736321859013268</v>
          </cell>
          <cell r="U17">
            <v>3.6292378392439089</v>
          </cell>
          <cell r="V17">
            <v>1.4372669730339027</v>
          </cell>
          <cell r="W17">
            <v>1.4095205063730165</v>
          </cell>
          <cell r="X17">
            <v>1.3900979797103963</v>
          </cell>
          <cell r="Y17">
            <v>1.1056966964363133</v>
          </cell>
          <cell r="Z17">
            <v>1.0432671464493193</v>
          </cell>
          <cell r="AA17">
            <v>1.136217809763288</v>
          </cell>
          <cell r="AB17">
            <v>0.82268273649527446</v>
          </cell>
          <cell r="AC17">
            <v>1.0640769964449839</v>
          </cell>
          <cell r="AD17">
            <v>0.91285875314315446</v>
          </cell>
          <cell r="AE17">
            <v>1.460851469695656</v>
          </cell>
          <cell r="AF17">
            <v>1.2472036764068326</v>
          </cell>
          <cell r="AG17">
            <v>1.1154079597676234</v>
          </cell>
        </row>
        <row r="33">
          <cell r="P33">
            <v>10</v>
          </cell>
          <cell r="U33">
            <v>3.1726666666666667</v>
          </cell>
        </row>
        <row r="34">
          <cell r="P34">
            <v>8</v>
          </cell>
          <cell r="U34">
            <v>2.9114000000000004</v>
          </cell>
        </row>
        <row r="35">
          <cell r="P35">
            <v>5</v>
          </cell>
          <cell r="U35">
            <v>1.8546000000000002</v>
          </cell>
        </row>
        <row r="36">
          <cell r="P36">
            <v>3</v>
          </cell>
          <cell r="U36">
            <v>1.2159000000000002</v>
          </cell>
        </row>
        <row r="37">
          <cell r="P37">
            <v>1.5</v>
          </cell>
          <cell r="U37">
            <v>0.3632333333333333</v>
          </cell>
        </row>
        <row r="38">
          <cell r="P38">
            <v>0.8</v>
          </cell>
          <cell r="U38">
            <v>8.1966666666666674E-2</v>
          </cell>
        </row>
        <row r="39">
          <cell r="P39">
            <v>0.4</v>
          </cell>
          <cell r="U39">
            <v>3.9966666666666657E-2</v>
          </cell>
        </row>
        <row r="40">
          <cell r="P40">
            <v>0.2</v>
          </cell>
          <cell r="U40">
            <v>3.716666666666666E-2</v>
          </cell>
        </row>
        <row r="41">
          <cell r="P41">
            <v>0</v>
          </cell>
          <cell r="U41">
            <v>8.0233333333333337E-2</v>
          </cell>
        </row>
        <row r="123">
          <cell r="G123" t="str">
            <v>ATP</v>
          </cell>
          <cell r="H123">
            <v>0.25</v>
          </cell>
          <cell r="I123">
            <v>0.5</v>
          </cell>
          <cell r="J123">
            <v>0.75</v>
          </cell>
          <cell r="K123">
            <v>0.8</v>
          </cell>
          <cell r="L123">
            <v>0.85</v>
          </cell>
          <cell r="M123">
            <v>0.9</v>
          </cell>
          <cell r="N123">
            <v>1</v>
          </cell>
        </row>
        <row r="124">
          <cell r="F124">
            <v>0.17</v>
          </cell>
          <cell r="G124">
            <v>1.0848868464406485</v>
          </cell>
          <cell r="H124">
            <v>1.0834995231076043</v>
          </cell>
          <cell r="I124">
            <v>1.0936732275499292</v>
          </cell>
          <cell r="J124">
            <v>1.0608399086678808</v>
          </cell>
          <cell r="K124">
            <v>1.2106708286366656</v>
          </cell>
          <cell r="L124">
            <v>0.9248822220295384</v>
          </cell>
          <cell r="M124">
            <v>1.2245440619671089</v>
          </cell>
          <cell r="N124">
            <v>0.69921095985433102</v>
          </cell>
        </row>
        <row r="125">
          <cell r="F125">
            <v>2</v>
          </cell>
          <cell r="G125">
            <v>4.8440706378797076</v>
          </cell>
          <cell r="H125">
            <v>4.9411832711928092</v>
          </cell>
          <cell r="I125">
            <v>3.4908523367727393</v>
          </cell>
          <cell r="J125">
            <v>4.0657822480418515</v>
          </cell>
          <cell r="K125">
            <v>5.3726408277695894</v>
          </cell>
          <cell r="L125">
            <v>4.0232376658284918</v>
          </cell>
          <cell r="M125">
            <v>3.2893436226480532</v>
          </cell>
          <cell r="N125">
            <v>0.87216393537385473</v>
          </cell>
        </row>
        <row r="126">
          <cell r="F126">
            <v>4</v>
          </cell>
          <cell r="G126">
            <v>8.6231393970924017</v>
          </cell>
          <cell r="H126">
            <v>8.4081042804705337</v>
          </cell>
          <cell r="I126">
            <v>5.6061350520727951</v>
          </cell>
          <cell r="J126">
            <v>7.1077198762970015</v>
          </cell>
          <cell r="K126">
            <v>9.6257117257724207</v>
          </cell>
          <cell r="L126">
            <v>6.9740743952137345</v>
          </cell>
          <cell r="M126">
            <v>5.3874389433220609</v>
          </cell>
          <cell r="N126">
            <v>1.0344807653400387</v>
          </cell>
        </row>
        <row r="127">
          <cell r="F127">
            <v>6</v>
          </cell>
          <cell r="G127">
            <v>12.152027515246106</v>
          </cell>
          <cell r="H127">
            <v>12.076187173039685</v>
          </cell>
          <cell r="I127">
            <v>7.864196460398662</v>
          </cell>
          <cell r="J127">
            <v>9.9998265845833689</v>
          </cell>
          <cell r="K127">
            <v>13.387670163877567</v>
          </cell>
          <cell r="L127">
            <v>9.7232868001965382</v>
          </cell>
          <cell r="M127">
            <v>7.2344287407150496</v>
          </cell>
          <cell r="N127">
            <v>1.3013092863955606</v>
          </cell>
        </row>
        <row r="128">
          <cell r="F128">
            <v>8</v>
          </cell>
          <cell r="G128">
            <v>15.209688141275761</v>
          </cell>
          <cell r="H128">
            <v>13.685482239371082</v>
          </cell>
          <cell r="I128">
            <v>10.038633101149358</v>
          </cell>
          <cell r="J128">
            <v>12.296771582993728</v>
          </cell>
          <cell r="K128">
            <v>16.662678112084166</v>
          </cell>
          <cell r="L128">
            <v>11.759877453105581</v>
          </cell>
          <cell r="M128">
            <v>8.9149397381427207</v>
          </cell>
          <cell r="N128">
            <v>1.274487701956704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247"/>
  <sheetViews>
    <sheetView tabSelected="1" workbookViewId="0">
      <selection activeCell="AQ1" sqref="AQ1:CF1048576"/>
    </sheetView>
  </sheetViews>
  <sheetFormatPr baseColWidth="10" defaultRowHeight="16" x14ac:dyDescent="0.2"/>
  <sheetData>
    <row r="1" spans="1:80" ht="17" thickBo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G1" s="1"/>
      <c r="H1" s="2" t="s">
        <v>2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Q1" t="s">
        <v>0</v>
      </c>
      <c r="AR1" t="s">
        <v>1</v>
      </c>
      <c r="AS1" t="s">
        <v>2</v>
      </c>
      <c r="AT1" t="s">
        <v>3</v>
      </c>
      <c r="AU1" t="s">
        <v>4</v>
      </c>
      <c r="AX1" t="s">
        <v>34</v>
      </c>
    </row>
    <row r="2" spans="1:80" ht="17" thickBot="1" x14ac:dyDescent="0.25">
      <c r="A2">
        <v>1</v>
      </c>
      <c r="B2">
        <v>2</v>
      </c>
      <c r="C2">
        <v>1371</v>
      </c>
      <c r="D2">
        <v>12.4</v>
      </c>
      <c r="G2" s="15" t="s">
        <v>5</v>
      </c>
      <c r="H2" s="12" t="s">
        <v>6</v>
      </c>
      <c r="I2" s="13"/>
      <c r="J2" s="14"/>
      <c r="K2" s="12" t="s">
        <v>7</v>
      </c>
      <c r="L2" s="13"/>
      <c r="M2" s="14"/>
      <c r="N2" s="12" t="s">
        <v>8</v>
      </c>
      <c r="O2" s="13"/>
      <c r="P2" s="14"/>
      <c r="Q2" s="12" t="s">
        <v>9</v>
      </c>
      <c r="R2" s="13"/>
      <c r="S2" s="14"/>
      <c r="T2" s="12" t="s">
        <v>10</v>
      </c>
      <c r="U2" s="13"/>
      <c r="V2" s="14"/>
      <c r="W2" s="12" t="s">
        <v>11</v>
      </c>
      <c r="X2" s="13"/>
      <c r="Y2" s="14"/>
      <c r="Z2" s="12" t="s">
        <v>12</v>
      </c>
      <c r="AA2" s="13"/>
      <c r="AB2" s="14"/>
      <c r="AQ2">
        <v>1</v>
      </c>
      <c r="AR2">
        <v>2</v>
      </c>
      <c r="AS2">
        <v>1011</v>
      </c>
      <c r="AT2">
        <v>12.41</v>
      </c>
      <c r="AX2" t="s">
        <v>2</v>
      </c>
    </row>
    <row r="3" spans="1:80" ht="17" thickBot="1" x14ac:dyDescent="0.25">
      <c r="A3">
        <v>2</v>
      </c>
      <c r="B3">
        <v>2</v>
      </c>
      <c r="C3">
        <v>2444</v>
      </c>
      <c r="D3">
        <v>12.32</v>
      </c>
      <c r="G3" s="16">
        <v>0.17</v>
      </c>
      <c r="H3" s="4">
        <v>1371</v>
      </c>
      <c r="I3" s="5">
        <v>1541</v>
      </c>
      <c r="J3" s="6"/>
      <c r="K3" s="4">
        <v>1274</v>
      </c>
      <c r="L3" s="5">
        <v>1435</v>
      </c>
      <c r="M3" s="6"/>
      <c r="N3" s="4">
        <v>1096</v>
      </c>
      <c r="O3" s="5">
        <v>1323</v>
      </c>
      <c r="P3" s="6"/>
      <c r="Q3" s="4">
        <v>785</v>
      </c>
      <c r="R3" s="5">
        <v>834</v>
      </c>
      <c r="S3" s="6"/>
      <c r="T3" s="4">
        <v>1125</v>
      </c>
      <c r="U3" s="5">
        <v>1305</v>
      </c>
      <c r="V3" s="6"/>
      <c r="W3" s="4">
        <v>1734</v>
      </c>
      <c r="X3" s="5">
        <v>1549</v>
      </c>
      <c r="Y3" s="6"/>
      <c r="Z3" s="4">
        <v>2791</v>
      </c>
      <c r="AA3" s="5">
        <v>2105</v>
      </c>
      <c r="AB3" s="6"/>
      <c r="AH3" s="1" t="s">
        <v>13</v>
      </c>
      <c r="AI3" s="2"/>
      <c r="AJ3" s="2"/>
      <c r="AK3" s="3"/>
      <c r="AQ3">
        <v>2</v>
      </c>
      <c r="AR3">
        <v>2</v>
      </c>
      <c r="AS3">
        <v>5730</v>
      </c>
      <c r="AT3">
        <v>12.38</v>
      </c>
      <c r="AW3" s="12" t="s">
        <v>35</v>
      </c>
      <c r="AX3" s="13"/>
      <c r="AY3" s="14"/>
      <c r="AZ3" t="s">
        <v>36</v>
      </c>
      <c r="BC3" t="s">
        <v>37</v>
      </c>
      <c r="BF3" t="s">
        <v>38</v>
      </c>
      <c r="BI3" t="s">
        <v>39</v>
      </c>
      <c r="BL3" t="s">
        <v>40</v>
      </c>
      <c r="BO3" t="s">
        <v>41</v>
      </c>
      <c r="BR3" t="s">
        <v>42</v>
      </c>
      <c r="BU3" t="s">
        <v>31</v>
      </c>
      <c r="BZ3" t="s">
        <v>13</v>
      </c>
    </row>
    <row r="4" spans="1:80" ht="17" thickBot="1" x14ac:dyDescent="0.25">
      <c r="A4">
        <v>3</v>
      </c>
      <c r="B4">
        <v>2</v>
      </c>
      <c r="C4">
        <v>7772</v>
      </c>
      <c r="D4">
        <v>12.31</v>
      </c>
      <c r="G4" s="16">
        <v>0.5</v>
      </c>
      <c r="H4" s="4">
        <v>2444</v>
      </c>
      <c r="I4" s="5">
        <v>2269</v>
      </c>
      <c r="J4" s="6">
        <v>2456</v>
      </c>
      <c r="K4" s="4">
        <v>2079</v>
      </c>
      <c r="L4" s="5">
        <v>1983</v>
      </c>
      <c r="M4" s="6">
        <v>2022</v>
      </c>
      <c r="N4" s="4">
        <v>1677</v>
      </c>
      <c r="O4" s="5">
        <v>1717</v>
      </c>
      <c r="P4" s="6">
        <v>1391</v>
      </c>
      <c r="Q4" s="4">
        <v>1200</v>
      </c>
      <c r="R4" s="5">
        <v>1240</v>
      </c>
      <c r="S4" s="6">
        <v>1148</v>
      </c>
      <c r="T4" s="4">
        <v>1677</v>
      </c>
      <c r="U4" s="5">
        <v>1303</v>
      </c>
      <c r="V4" s="6">
        <v>1677</v>
      </c>
      <c r="W4" s="4">
        <v>2778</v>
      </c>
      <c r="X4" s="5">
        <v>2396</v>
      </c>
      <c r="Y4" s="6">
        <v>3016</v>
      </c>
      <c r="Z4" s="4">
        <v>3120</v>
      </c>
      <c r="AA4" s="5">
        <v>3236</v>
      </c>
      <c r="AB4" s="6">
        <v>3038</v>
      </c>
      <c r="AH4" s="15" t="s">
        <v>14</v>
      </c>
      <c r="AI4" s="13" t="s">
        <v>15</v>
      </c>
      <c r="AJ4" s="15" t="s">
        <v>16</v>
      </c>
      <c r="AK4" s="14" t="s">
        <v>17</v>
      </c>
      <c r="AQ4">
        <v>3</v>
      </c>
      <c r="AR4">
        <v>2</v>
      </c>
      <c r="AS4">
        <v>10562</v>
      </c>
      <c r="AT4">
        <v>12.4</v>
      </c>
      <c r="AV4">
        <v>0.17</v>
      </c>
      <c r="AW4">
        <v>1011</v>
      </c>
      <c r="AX4">
        <v>914</v>
      </c>
      <c r="AY4">
        <v>870</v>
      </c>
      <c r="AZ4">
        <v>867</v>
      </c>
      <c r="BA4">
        <v>858</v>
      </c>
      <c r="BB4">
        <v>844</v>
      </c>
      <c r="BC4">
        <v>792</v>
      </c>
      <c r="BD4">
        <v>832</v>
      </c>
      <c r="BE4">
        <v>741</v>
      </c>
      <c r="BF4">
        <v>591</v>
      </c>
      <c r="BG4">
        <v>624</v>
      </c>
      <c r="BH4">
        <v>660</v>
      </c>
      <c r="BI4">
        <v>808</v>
      </c>
      <c r="BJ4">
        <v>581</v>
      </c>
      <c r="BK4">
        <v>504</v>
      </c>
      <c r="BL4">
        <v>740</v>
      </c>
      <c r="BM4">
        <v>489</v>
      </c>
      <c r="BN4">
        <v>510</v>
      </c>
      <c r="BO4">
        <v>576</v>
      </c>
      <c r="BP4">
        <v>491</v>
      </c>
      <c r="BQ4">
        <v>586</v>
      </c>
      <c r="BR4">
        <v>387</v>
      </c>
      <c r="BS4">
        <v>445</v>
      </c>
      <c r="BT4">
        <v>394</v>
      </c>
      <c r="BU4">
        <v>510</v>
      </c>
      <c r="BV4">
        <v>504</v>
      </c>
      <c r="BW4">
        <v>498</v>
      </c>
      <c r="BZ4" s="24">
        <v>3451</v>
      </c>
    </row>
    <row r="5" spans="1:80" x14ac:dyDescent="0.2">
      <c r="A5">
        <v>4</v>
      </c>
      <c r="B5">
        <v>2</v>
      </c>
      <c r="C5">
        <v>13985</v>
      </c>
      <c r="D5">
        <v>12.21</v>
      </c>
      <c r="G5" s="16">
        <v>2</v>
      </c>
      <c r="H5" s="4">
        <v>7772</v>
      </c>
      <c r="I5" s="5">
        <v>7207</v>
      </c>
      <c r="J5" s="6">
        <v>7006</v>
      </c>
      <c r="K5" s="4">
        <v>6470</v>
      </c>
      <c r="L5" s="5">
        <v>6483</v>
      </c>
      <c r="M5" s="6">
        <v>6104</v>
      </c>
      <c r="N5" s="4">
        <v>4787</v>
      </c>
      <c r="O5" s="5">
        <v>4505</v>
      </c>
      <c r="P5" s="6">
        <v>4340</v>
      </c>
      <c r="Q5" s="4">
        <v>3680</v>
      </c>
      <c r="R5" s="5">
        <v>3540</v>
      </c>
      <c r="S5" s="6">
        <v>3172</v>
      </c>
      <c r="T5" s="4">
        <v>4625</v>
      </c>
      <c r="U5" s="5">
        <v>4431</v>
      </c>
      <c r="V5" s="6">
        <v>4235</v>
      </c>
      <c r="W5" s="4">
        <v>5340</v>
      </c>
      <c r="X5" s="5">
        <v>5656</v>
      </c>
      <c r="Y5" s="6">
        <v>5659</v>
      </c>
      <c r="Z5" s="4">
        <v>6487</v>
      </c>
      <c r="AA5" s="5">
        <v>6263</v>
      </c>
      <c r="AB5" s="6">
        <v>8417</v>
      </c>
      <c r="AH5" s="16">
        <v>3286</v>
      </c>
      <c r="AI5" s="8">
        <v>6404</v>
      </c>
      <c r="AJ5" s="19">
        <v>17019</v>
      </c>
      <c r="AK5" s="6">
        <v>23169</v>
      </c>
      <c r="AQ5">
        <v>4</v>
      </c>
      <c r="AR5">
        <v>2</v>
      </c>
      <c r="AS5">
        <v>14613</v>
      </c>
      <c r="AT5">
        <v>12.24</v>
      </c>
      <c r="AV5">
        <v>2</v>
      </c>
      <c r="AW5">
        <v>5730</v>
      </c>
      <c r="AX5">
        <v>6024</v>
      </c>
      <c r="AY5">
        <v>6417</v>
      </c>
      <c r="AZ5">
        <v>5578</v>
      </c>
      <c r="BA5">
        <v>5481</v>
      </c>
      <c r="BB5">
        <v>5447</v>
      </c>
      <c r="BC5">
        <v>3586</v>
      </c>
      <c r="BD5">
        <v>3757</v>
      </c>
      <c r="BE5">
        <v>3388</v>
      </c>
      <c r="BF5">
        <v>2523</v>
      </c>
      <c r="BG5">
        <v>2594</v>
      </c>
      <c r="BH5">
        <v>2558</v>
      </c>
      <c r="BI5">
        <v>1214</v>
      </c>
      <c r="BJ5">
        <v>1198</v>
      </c>
      <c r="BK5">
        <v>1141</v>
      </c>
      <c r="BL5">
        <v>702</v>
      </c>
      <c r="BM5">
        <v>622</v>
      </c>
      <c r="BN5">
        <v>635</v>
      </c>
      <c r="BO5">
        <v>718</v>
      </c>
      <c r="BP5">
        <v>653</v>
      </c>
      <c r="BQ5">
        <v>605</v>
      </c>
      <c r="BR5">
        <v>511</v>
      </c>
      <c r="BS5">
        <v>509</v>
      </c>
      <c r="BT5">
        <v>500</v>
      </c>
      <c r="BU5">
        <v>642</v>
      </c>
      <c r="BV5">
        <v>592</v>
      </c>
      <c r="BW5">
        <v>652</v>
      </c>
      <c r="BZ5">
        <v>5898</v>
      </c>
    </row>
    <row r="6" spans="1:80" x14ac:dyDescent="0.2">
      <c r="A6">
        <v>5</v>
      </c>
      <c r="B6">
        <v>2</v>
      </c>
      <c r="C6">
        <v>19200</v>
      </c>
      <c r="D6">
        <v>12.31</v>
      </c>
      <c r="G6" s="16">
        <v>4</v>
      </c>
      <c r="H6" s="4">
        <v>13985</v>
      </c>
      <c r="I6" s="5">
        <v>12779</v>
      </c>
      <c r="J6" s="6">
        <v>12966</v>
      </c>
      <c r="K6" s="4">
        <v>11044</v>
      </c>
      <c r="L6" s="5">
        <v>10967</v>
      </c>
      <c r="M6" s="6">
        <v>11084</v>
      </c>
      <c r="N6" s="4">
        <v>9137</v>
      </c>
      <c r="O6" s="5">
        <v>8098</v>
      </c>
      <c r="P6" s="6">
        <v>7407</v>
      </c>
      <c r="Q6" s="4">
        <v>6443</v>
      </c>
      <c r="R6" s="5">
        <v>6540</v>
      </c>
      <c r="S6" s="6">
        <v>5915</v>
      </c>
      <c r="T6" s="4">
        <v>7333</v>
      </c>
      <c r="U6" s="5">
        <v>7615</v>
      </c>
      <c r="V6" s="6">
        <v>7615</v>
      </c>
      <c r="W6" s="4">
        <v>9791</v>
      </c>
      <c r="X6" s="5">
        <v>9923</v>
      </c>
      <c r="Y6" s="6">
        <v>10436</v>
      </c>
      <c r="Z6" s="4">
        <v>11331</v>
      </c>
      <c r="AA6" s="5">
        <v>10887</v>
      </c>
      <c r="AB6" s="6">
        <v>12421</v>
      </c>
      <c r="AH6" s="16">
        <v>3498</v>
      </c>
      <c r="AI6" s="5">
        <v>7816</v>
      </c>
      <c r="AJ6" s="16">
        <v>17998</v>
      </c>
      <c r="AK6" s="7">
        <v>18462</v>
      </c>
      <c r="AQ6">
        <v>5</v>
      </c>
      <c r="AR6">
        <v>2</v>
      </c>
      <c r="AS6">
        <v>17534</v>
      </c>
      <c r="AT6">
        <v>12.33</v>
      </c>
      <c r="AV6">
        <v>4</v>
      </c>
      <c r="AW6">
        <v>10562</v>
      </c>
      <c r="AX6">
        <v>10715</v>
      </c>
      <c r="AY6">
        <v>11189</v>
      </c>
      <c r="AZ6">
        <v>10288</v>
      </c>
      <c r="BA6">
        <v>9667</v>
      </c>
      <c r="BB6">
        <v>9983</v>
      </c>
      <c r="BC6">
        <v>6659</v>
      </c>
      <c r="BD6">
        <v>6385</v>
      </c>
      <c r="BE6">
        <v>6106</v>
      </c>
      <c r="BF6">
        <v>4370</v>
      </c>
      <c r="BG6">
        <v>4573</v>
      </c>
      <c r="BH6">
        <v>4362</v>
      </c>
      <c r="BI6">
        <v>1773</v>
      </c>
      <c r="BJ6">
        <v>1733</v>
      </c>
      <c r="BK6">
        <v>1659</v>
      </c>
      <c r="BL6">
        <v>792</v>
      </c>
      <c r="BM6">
        <v>817</v>
      </c>
      <c r="BN6">
        <v>780</v>
      </c>
      <c r="BO6">
        <v>684</v>
      </c>
      <c r="BP6">
        <v>701</v>
      </c>
      <c r="BQ6">
        <v>723</v>
      </c>
      <c r="BR6">
        <v>634</v>
      </c>
      <c r="BS6">
        <v>579</v>
      </c>
      <c r="BT6">
        <v>549</v>
      </c>
      <c r="BU6">
        <v>868</v>
      </c>
      <c r="BV6">
        <v>688</v>
      </c>
      <c r="BW6">
        <v>681</v>
      </c>
      <c r="BZ6" s="24">
        <v>3808</v>
      </c>
    </row>
    <row r="7" spans="1:80" x14ac:dyDescent="0.2">
      <c r="A7">
        <v>6</v>
      </c>
      <c r="B7">
        <v>2</v>
      </c>
      <c r="C7">
        <v>22830</v>
      </c>
      <c r="D7">
        <v>12.31</v>
      </c>
      <c r="G7" s="16">
        <v>6</v>
      </c>
      <c r="H7" s="4">
        <v>19200</v>
      </c>
      <c r="I7" s="5">
        <v>17886</v>
      </c>
      <c r="J7" s="6">
        <v>18336</v>
      </c>
      <c r="K7" s="4">
        <v>16425</v>
      </c>
      <c r="L7" s="5">
        <v>15941</v>
      </c>
      <c r="M7" s="6">
        <v>15837</v>
      </c>
      <c r="N7" s="4">
        <v>12547</v>
      </c>
      <c r="O7" s="5">
        <v>11563</v>
      </c>
      <c r="P7" s="6">
        <v>10490</v>
      </c>
      <c r="Q7" s="4">
        <v>8903</v>
      </c>
      <c r="R7" s="5">
        <v>8991</v>
      </c>
      <c r="S7" s="6">
        <v>8271</v>
      </c>
      <c r="T7" s="4">
        <v>10171</v>
      </c>
      <c r="U7" s="5">
        <v>10039</v>
      </c>
      <c r="V7" s="6">
        <v>9992</v>
      </c>
      <c r="W7" s="4">
        <v>13787</v>
      </c>
      <c r="X7" s="5">
        <v>13373</v>
      </c>
      <c r="Y7" s="6">
        <v>13470</v>
      </c>
      <c r="Z7" s="4">
        <v>14634</v>
      </c>
      <c r="AA7" s="5">
        <v>14918</v>
      </c>
      <c r="AB7" s="6">
        <v>14686</v>
      </c>
      <c r="AH7" s="16">
        <v>3298</v>
      </c>
      <c r="AI7" s="5">
        <v>9254</v>
      </c>
      <c r="AJ7" s="17">
        <v>9240</v>
      </c>
      <c r="AK7" s="6">
        <v>24463</v>
      </c>
      <c r="AQ7">
        <v>6</v>
      </c>
      <c r="AR7">
        <v>2</v>
      </c>
      <c r="AS7">
        <v>914</v>
      </c>
      <c r="AT7">
        <v>12.13</v>
      </c>
      <c r="AV7">
        <v>6</v>
      </c>
      <c r="AW7">
        <v>14613</v>
      </c>
      <c r="AX7">
        <v>15319</v>
      </c>
      <c r="AY7">
        <v>15918</v>
      </c>
      <c r="AZ7">
        <v>14127</v>
      </c>
      <c r="BA7">
        <v>13425</v>
      </c>
      <c r="BB7">
        <v>14046</v>
      </c>
      <c r="BC7">
        <v>9269</v>
      </c>
      <c r="BD7">
        <v>9132</v>
      </c>
      <c r="BE7">
        <v>8459</v>
      </c>
      <c r="BF7">
        <v>6098</v>
      </c>
      <c r="BG7">
        <v>6130</v>
      </c>
      <c r="BH7">
        <v>6065</v>
      </c>
      <c r="BI7">
        <v>2298</v>
      </c>
      <c r="BJ7">
        <v>2315</v>
      </c>
      <c r="BK7">
        <v>2206</v>
      </c>
      <c r="BL7">
        <v>885</v>
      </c>
      <c r="BM7">
        <v>969</v>
      </c>
      <c r="BN7">
        <v>955</v>
      </c>
      <c r="BO7">
        <v>824</v>
      </c>
      <c r="BP7">
        <v>732</v>
      </c>
      <c r="BQ7">
        <v>696</v>
      </c>
      <c r="BR7">
        <v>616</v>
      </c>
      <c r="BS7">
        <v>627</v>
      </c>
      <c r="BT7">
        <v>563</v>
      </c>
      <c r="BU7">
        <v>1059</v>
      </c>
      <c r="BV7">
        <v>798</v>
      </c>
      <c r="BW7">
        <v>957</v>
      </c>
      <c r="BZ7">
        <v>4768</v>
      </c>
    </row>
    <row r="8" spans="1:80" ht="17" thickBot="1" x14ac:dyDescent="0.25">
      <c r="A8">
        <v>7</v>
      </c>
      <c r="B8">
        <v>2</v>
      </c>
      <c r="C8">
        <v>1274</v>
      </c>
      <c r="D8">
        <v>12.34</v>
      </c>
      <c r="G8" s="18">
        <v>8</v>
      </c>
      <c r="H8" s="9">
        <v>22830</v>
      </c>
      <c r="I8" s="10">
        <v>22243</v>
      </c>
      <c r="J8" s="11">
        <v>21827</v>
      </c>
      <c r="K8" s="9">
        <v>20402</v>
      </c>
      <c r="L8" s="10">
        <v>19534</v>
      </c>
      <c r="M8" s="11">
        <v>18489</v>
      </c>
      <c r="N8" s="9">
        <v>15693</v>
      </c>
      <c r="O8" s="10">
        <v>14722</v>
      </c>
      <c r="P8" s="11">
        <v>12661</v>
      </c>
      <c r="Q8" s="9">
        <v>10499</v>
      </c>
      <c r="R8" s="10">
        <v>11088</v>
      </c>
      <c r="S8" s="11">
        <v>10412</v>
      </c>
      <c r="T8" s="9">
        <v>12345</v>
      </c>
      <c r="U8" s="10">
        <v>13078</v>
      </c>
      <c r="V8" s="11">
        <v>12138</v>
      </c>
      <c r="W8" s="9">
        <v>17064</v>
      </c>
      <c r="X8" s="10">
        <v>16498</v>
      </c>
      <c r="Y8" s="11">
        <v>16714</v>
      </c>
      <c r="Z8" s="9">
        <v>18141</v>
      </c>
      <c r="AA8" s="10">
        <v>18809</v>
      </c>
      <c r="AB8" s="11">
        <v>17212</v>
      </c>
      <c r="AH8" s="17">
        <v>2556</v>
      </c>
      <c r="AI8" s="5"/>
      <c r="AJ8" s="16"/>
      <c r="AK8" s="6"/>
      <c r="AQ8">
        <v>7</v>
      </c>
      <c r="AR8">
        <v>2</v>
      </c>
      <c r="AS8">
        <v>6024</v>
      </c>
      <c r="AT8">
        <v>12.35</v>
      </c>
      <c r="AV8">
        <v>8</v>
      </c>
      <c r="AW8">
        <v>17534</v>
      </c>
      <c r="AX8">
        <v>19326</v>
      </c>
      <c r="AY8">
        <v>19614</v>
      </c>
      <c r="AZ8">
        <v>17530</v>
      </c>
      <c r="BA8">
        <v>16905</v>
      </c>
      <c r="BB8">
        <v>17544</v>
      </c>
      <c r="BC8">
        <v>11671</v>
      </c>
      <c r="BD8">
        <v>11415</v>
      </c>
      <c r="BE8">
        <v>10668</v>
      </c>
      <c r="BF8">
        <v>7483</v>
      </c>
      <c r="BG8">
        <v>7457</v>
      </c>
      <c r="BH8">
        <v>7501</v>
      </c>
      <c r="BI8">
        <v>2724</v>
      </c>
      <c r="BJ8">
        <v>2648</v>
      </c>
      <c r="BK8">
        <v>2616</v>
      </c>
      <c r="BL8">
        <v>1036</v>
      </c>
      <c r="BM8">
        <v>1016</v>
      </c>
      <c r="BN8">
        <v>1002</v>
      </c>
      <c r="BO8">
        <v>797</v>
      </c>
      <c r="BP8">
        <v>752</v>
      </c>
      <c r="BQ8">
        <v>819</v>
      </c>
      <c r="BR8">
        <v>593</v>
      </c>
      <c r="BS8">
        <v>767</v>
      </c>
      <c r="BT8">
        <v>658</v>
      </c>
      <c r="BU8">
        <v>1053</v>
      </c>
      <c r="BV8">
        <v>899</v>
      </c>
      <c r="BW8">
        <v>804</v>
      </c>
      <c r="BY8">
        <v>12021</v>
      </c>
      <c r="BZ8">
        <f>BY8/2</f>
        <v>6010.5</v>
      </c>
    </row>
    <row r="9" spans="1:80" x14ac:dyDescent="0.2">
      <c r="A9">
        <v>8</v>
      </c>
      <c r="B9">
        <v>2</v>
      </c>
      <c r="C9">
        <v>2079</v>
      </c>
      <c r="D9">
        <v>12.5</v>
      </c>
      <c r="AH9" s="16">
        <v>3456</v>
      </c>
      <c r="AI9" s="5"/>
      <c r="AJ9" s="16"/>
      <c r="AK9" s="6"/>
      <c r="AQ9">
        <v>8</v>
      </c>
      <c r="AR9">
        <v>2</v>
      </c>
      <c r="AS9">
        <v>10715</v>
      </c>
      <c r="AT9">
        <v>12.25</v>
      </c>
      <c r="BZ9" s="24">
        <v>9681</v>
      </c>
    </row>
    <row r="10" spans="1:80" ht="17" thickBot="1" x14ac:dyDescent="0.25">
      <c r="A10">
        <v>9</v>
      </c>
      <c r="B10">
        <v>2</v>
      </c>
      <c r="C10">
        <v>6470</v>
      </c>
      <c r="D10">
        <v>12.26</v>
      </c>
      <c r="AH10" s="16">
        <v>3516</v>
      </c>
      <c r="AI10" s="5"/>
      <c r="AJ10" s="16"/>
      <c r="AK10" s="6"/>
      <c r="AQ10">
        <v>9</v>
      </c>
      <c r="AR10">
        <v>2</v>
      </c>
      <c r="AS10">
        <v>15319</v>
      </c>
      <c r="AT10">
        <v>12.3</v>
      </c>
      <c r="BZ10">
        <v>5876</v>
      </c>
    </row>
    <row r="11" spans="1:80" ht="17" thickBot="1" x14ac:dyDescent="0.25">
      <c r="A11">
        <v>10</v>
      </c>
      <c r="B11">
        <v>2</v>
      </c>
      <c r="C11">
        <v>11044</v>
      </c>
      <c r="D11">
        <v>12.32</v>
      </c>
      <c r="G11" s="1"/>
      <c r="H11" s="2" t="s">
        <v>2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3"/>
      <c r="AH11" s="16">
        <v>3006</v>
      </c>
      <c r="AI11" s="5"/>
      <c r="AJ11" s="16"/>
      <c r="AK11" s="6"/>
      <c r="AQ11">
        <v>10</v>
      </c>
      <c r="AR11">
        <v>2</v>
      </c>
      <c r="AS11">
        <v>19326</v>
      </c>
      <c r="AT11">
        <v>12.24</v>
      </c>
      <c r="AX11" t="s">
        <v>43</v>
      </c>
      <c r="BZ11">
        <v>5023</v>
      </c>
    </row>
    <row r="12" spans="1:80" ht="17" thickBot="1" x14ac:dyDescent="0.25">
      <c r="A12">
        <v>11</v>
      </c>
      <c r="B12">
        <v>2</v>
      </c>
      <c r="C12">
        <v>16425</v>
      </c>
      <c r="D12">
        <v>12.27</v>
      </c>
      <c r="G12" s="15" t="s">
        <v>5</v>
      </c>
      <c r="H12" s="12" t="s">
        <v>6</v>
      </c>
      <c r="I12" s="13"/>
      <c r="J12" s="14"/>
      <c r="K12" s="12" t="s">
        <v>7</v>
      </c>
      <c r="L12" s="13"/>
      <c r="M12" s="14"/>
      <c r="N12" s="12" t="s">
        <v>8</v>
      </c>
      <c r="O12" s="13"/>
      <c r="P12" s="14"/>
      <c r="Q12" s="12" t="s">
        <v>9</v>
      </c>
      <c r="R12" s="13"/>
      <c r="S12" s="14"/>
      <c r="T12" s="1" t="s">
        <v>10</v>
      </c>
      <c r="U12" s="2"/>
      <c r="V12" s="3"/>
      <c r="W12" s="12" t="s">
        <v>11</v>
      </c>
      <c r="X12" s="13"/>
      <c r="Y12" s="14"/>
      <c r="Z12" s="12" t="s">
        <v>12</v>
      </c>
      <c r="AA12" s="13"/>
      <c r="AB12" s="14"/>
      <c r="AH12" s="16">
        <v>3670</v>
      </c>
      <c r="AI12" s="5"/>
      <c r="AJ12" s="16"/>
      <c r="AK12" s="6"/>
      <c r="AQ12">
        <v>11</v>
      </c>
      <c r="AR12">
        <v>2</v>
      </c>
      <c r="AS12">
        <v>870</v>
      </c>
      <c r="AT12">
        <v>12.26</v>
      </c>
      <c r="AW12" t="s">
        <v>35</v>
      </c>
      <c r="AZ12" t="s">
        <v>36</v>
      </c>
      <c r="BC12" t="s">
        <v>37</v>
      </c>
      <c r="BF12" t="s">
        <v>38</v>
      </c>
      <c r="BI12" t="s">
        <v>39</v>
      </c>
      <c r="BL12" t="s">
        <v>40</v>
      </c>
      <c r="BO12" t="s">
        <v>41</v>
      </c>
      <c r="BR12" t="s">
        <v>42</v>
      </c>
      <c r="BU12" t="s">
        <v>31</v>
      </c>
      <c r="BZ12">
        <v>6560</v>
      </c>
    </row>
    <row r="13" spans="1:80" ht="17" thickBot="1" x14ac:dyDescent="0.25">
      <c r="A13">
        <v>12</v>
      </c>
      <c r="B13">
        <v>2</v>
      </c>
      <c r="C13">
        <v>20402</v>
      </c>
      <c r="D13">
        <v>12.19</v>
      </c>
      <c r="G13" s="16">
        <v>0.17</v>
      </c>
      <c r="H13" s="1">
        <f>(H3/65715)/0.24</f>
        <v>8.6928402952141826E-2</v>
      </c>
      <c r="I13" s="2">
        <f t="shared" ref="I13" si="0">(I3/65715)/0.24</f>
        <v>9.7707271297775761E-2</v>
      </c>
      <c r="J13" s="3"/>
      <c r="K13" s="1">
        <f>(K3/16428.75)/0.24</f>
        <v>0.32311242993735573</v>
      </c>
      <c r="L13" s="2">
        <f t="shared" ref="L13" si="1">(L3/16428.75)/0.24</f>
        <v>0.36394531943493369</v>
      </c>
      <c r="M13" s="3"/>
      <c r="N13" s="1">
        <f>(N3/6571.5)/0.24</f>
        <v>0.69491998275381062</v>
      </c>
      <c r="O13" s="2">
        <f t="shared" ref="O13" si="2">(O3/6571.5)/0.24</f>
        <v>0.83884957772198132</v>
      </c>
      <c r="P13" s="3"/>
      <c r="Q13" s="1">
        <f>(Q3/3285.75)/0.24</f>
        <v>0.99546019427325072</v>
      </c>
      <c r="R13" s="2">
        <f t="shared" ref="R13" si="3">(R3/3285.75)/0.24</f>
        <v>1.0575972000304346</v>
      </c>
      <c r="S13" s="3"/>
      <c r="T13" s="1">
        <f>(T3/2845)/0.24</f>
        <v>1.6476274165202109</v>
      </c>
      <c r="U13" s="2">
        <f t="shared" ref="U13" si="4">(U3/2845)/0.24</f>
        <v>1.9112478031634448</v>
      </c>
      <c r="V13" s="3"/>
      <c r="W13" s="5">
        <f>(W3/4377.125)/0.24</f>
        <v>1.6506268383927807</v>
      </c>
      <c r="X13" s="5">
        <f t="shared" ref="X13" si="5">(X3/4377.125)/0.24</f>
        <v>1.4745218988872073</v>
      </c>
      <c r="Y13" s="6"/>
      <c r="Z13" s="1">
        <f>(Z3/4763.2)/0.24</f>
        <v>2.4414609226290449</v>
      </c>
      <c r="AA13" s="2">
        <f t="shared" ref="AA13" si="6">(AA3/4763.2)/0.24</f>
        <v>1.8413741462322251</v>
      </c>
      <c r="AB13" s="3"/>
      <c r="AH13" s="12" t="s">
        <v>19</v>
      </c>
      <c r="AI13" s="13"/>
      <c r="AJ13" s="13"/>
      <c r="AK13" s="14"/>
      <c r="AQ13">
        <v>12</v>
      </c>
      <c r="AR13">
        <v>2</v>
      </c>
      <c r="AS13">
        <v>6417</v>
      </c>
      <c r="AT13">
        <v>12.36</v>
      </c>
      <c r="AV13">
        <v>0.17</v>
      </c>
      <c r="AW13">
        <f>(AW4/$AL$17)/0.25</f>
        <v>1.4214411247803163</v>
      </c>
      <c r="AX13">
        <f t="shared" ref="AX13:BI13" si="7">(AX4/$AL$17)/0.25</f>
        <v>1.2850615114235502</v>
      </c>
      <c r="AY13">
        <f t="shared" si="7"/>
        <v>1.2231985940246046</v>
      </c>
      <c r="AZ13">
        <f t="shared" si="7"/>
        <v>1.2189806678383128</v>
      </c>
      <c r="BA13">
        <f t="shared" si="7"/>
        <v>1.2063268892794377</v>
      </c>
      <c r="BB13">
        <f t="shared" si="7"/>
        <v>1.1866432337434094</v>
      </c>
      <c r="BC13">
        <f t="shared" si="7"/>
        <v>1.1135325131810194</v>
      </c>
      <c r="BD13">
        <f t="shared" si="7"/>
        <v>1.1697715289982424</v>
      </c>
      <c r="BE13">
        <f t="shared" si="7"/>
        <v>1.0418277680140597</v>
      </c>
      <c r="BF13">
        <f t="shared" si="7"/>
        <v>0.83093145869947271</v>
      </c>
      <c r="BG13">
        <f t="shared" si="7"/>
        <v>0.87732864674868194</v>
      </c>
      <c r="BH13">
        <f t="shared" si="7"/>
        <v>0.92794376098418274</v>
      </c>
      <c r="BI13">
        <f t="shared" si="7"/>
        <v>1.1360281195079087</v>
      </c>
      <c r="BJ13">
        <f>(BJ4/$AL$17)/0.25</f>
        <v>0.8168717047451669</v>
      </c>
      <c r="BK13">
        <f t="shared" ref="BK13:BN13" si="8">(BK4/$AL$17)/0.25</f>
        <v>0.70861159929701234</v>
      </c>
      <c r="BL13">
        <f t="shared" si="8"/>
        <v>1.0404217926186292</v>
      </c>
      <c r="BM13">
        <f t="shared" si="8"/>
        <v>0.68752196836555357</v>
      </c>
      <c r="BN13">
        <f t="shared" si="8"/>
        <v>0.71704745166959583</v>
      </c>
      <c r="BO13">
        <f>(BO4/$AL$17)/0.25</f>
        <v>0.80984182776801406</v>
      </c>
      <c r="BP13">
        <f t="shared" ref="BP13:BW17" si="9">(BP4/$AL$17)/0.25</f>
        <v>0.69033391915641473</v>
      </c>
      <c r="BQ13">
        <f t="shared" si="9"/>
        <v>0.82390158172231986</v>
      </c>
      <c r="BR13">
        <f t="shared" si="9"/>
        <v>0.54411247803163443</v>
      </c>
      <c r="BS13">
        <f t="shared" si="9"/>
        <v>0.62565905096660812</v>
      </c>
      <c r="BT13">
        <f t="shared" si="9"/>
        <v>0.55395430579964855</v>
      </c>
      <c r="BU13">
        <f t="shared" si="9"/>
        <v>0.71704745166959583</v>
      </c>
      <c r="BV13">
        <f t="shared" si="9"/>
        <v>0.70861159929701234</v>
      </c>
      <c r="BW13">
        <f t="shared" si="9"/>
        <v>0.70017574692442885</v>
      </c>
      <c r="BZ13">
        <v>6262</v>
      </c>
    </row>
    <row r="14" spans="1:80" ht="17" thickBot="1" x14ac:dyDescent="0.25">
      <c r="A14">
        <v>13</v>
      </c>
      <c r="B14">
        <v>2</v>
      </c>
      <c r="C14">
        <v>1096</v>
      </c>
      <c r="D14">
        <v>12.26</v>
      </c>
      <c r="G14" s="16">
        <v>0.5</v>
      </c>
      <c r="H14" s="4">
        <f t="shared" ref="H14:J18" si="10">(H4/65715)/0.24</f>
        <v>0.15496208374546655</v>
      </c>
      <c r="I14" s="5">
        <f t="shared" si="10"/>
        <v>0.14386618986025515</v>
      </c>
      <c r="J14" s="6">
        <f t="shared" si="10"/>
        <v>0.15572294504045248</v>
      </c>
      <c r="K14" s="4">
        <f t="shared" ref="K14:M18" si="11">(K4/16428.75)/0.24</f>
        <v>0.52727687742524532</v>
      </c>
      <c r="L14" s="5">
        <f t="shared" si="11"/>
        <v>0.50292931598569579</v>
      </c>
      <c r="M14" s="6">
        <f t="shared" si="11"/>
        <v>0.51282051282051289</v>
      </c>
      <c r="N14" s="4">
        <f t="shared" ref="N14:P18" si="12">(N4/6571.5)/0.24</f>
        <v>1.0633036597428289</v>
      </c>
      <c r="O14" s="5">
        <f t="shared" si="12"/>
        <v>1.0886657029090263</v>
      </c>
      <c r="P14" s="6">
        <f t="shared" si="12"/>
        <v>0.88196505110451706</v>
      </c>
      <c r="Q14" s="4">
        <f t="shared" ref="Q14:S18" si="13">(Q4/3285.75)/0.24</f>
        <v>1.5217225899718483</v>
      </c>
      <c r="R14" s="5">
        <f t="shared" si="13"/>
        <v>1.5724466763042431</v>
      </c>
      <c r="S14" s="6">
        <f t="shared" si="13"/>
        <v>1.4557812777397348</v>
      </c>
      <c r="T14" s="4">
        <f t="shared" ref="T14:V18" si="14">(T4/2845)/0.24</f>
        <v>2.4560632688927946</v>
      </c>
      <c r="U14" s="5">
        <f t="shared" si="14"/>
        <v>1.9083186877562976</v>
      </c>
      <c r="V14" s="6">
        <f t="shared" si="14"/>
        <v>2.4560632688927946</v>
      </c>
      <c r="W14" s="5">
        <f t="shared" ref="W14:Y18" si="15">(W4/4377.125)/0.24</f>
        <v>2.6444298483593687</v>
      </c>
      <c r="X14" s="5">
        <f t="shared" si="15"/>
        <v>2.2807969462451569</v>
      </c>
      <c r="Y14" s="6">
        <f t="shared" si="15"/>
        <v>2.8709864732368091</v>
      </c>
      <c r="Z14" s="4">
        <f t="shared" ref="Z14:AB18" si="16">(Z4/4763.2)/0.24</f>
        <v>2.7292576419213974</v>
      </c>
      <c r="AA14" s="5">
        <f t="shared" si="16"/>
        <v>2.8307300414287315</v>
      </c>
      <c r="AB14" s="6">
        <f t="shared" si="16"/>
        <v>2.657527152614489</v>
      </c>
      <c r="AH14" s="4">
        <f>AVERAGE(AH5:AH12)</f>
        <v>3285.75</v>
      </c>
      <c r="AI14" s="19">
        <f>AVERAGE(AI6:AI7)</f>
        <v>8535</v>
      </c>
      <c r="AJ14" s="5">
        <f>AVERAGE(AJ5:AJ6)</f>
        <v>17508.5</v>
      </c>
      <c r="AK14" s="19">
        <f>AVERAGE(AK5,AK7)</f>
        <v>23816</v>
      </c>
      <c r="AQ14">
        <v>13</v>
      </c>
      <c r="AR14">
        <v>2</v>
      </c>
      <c r="AS14">
        <v>11189</v>
      </c>
      <c r="AT14">
        <v>12.18</v>
      </c>
      <c r="AV14">
        <v>2</v>
      </c>
      <c r="AW14">
        <f t="shared" ref="AW14:BT17" si="17">(AW5/$AL$17)/0.25</f>
        <v>8.0562390158172228</v>
      </c>
      <c r="AX14">
        <f t="shared" si="17"/>
        <v>8.4695957820738137</v>
      </c>
      <c r="AY14">
        <f t="shared" si="17"/>
        <v>9.0221441124780313</v>
      </c>
      <c r="AZ14">
        <f t="shared" si="17"/>
        <v>7.8425307557117749</v>
      </c>
      <c r="BA14">
        <f t="shared" si="17"/>
        <v>7.7061511423550089</v>
      </c>
      <c r="BB14">
        <f t="shared" si="17"/>
        <v>7.6583479789103688</v>
      </c>
      <c r="BC14">
        <f t="shared" si="17"/>
        <v>5.04182776801406</v>
      </c>
      <c r="BD14">
        <f t="shared" si="17"/>
        <v>5.2822495606326889</v>
      </c>
      <c r="BE14">
        <f t="shared" si="17"/>
        <v>4.7634446397188048</v>
      </c>
      <c r="BF14">
        <f t="shared" si="17"/>
        <v>3.5472759226713531</v>
      </c>
      <c r="BG14">
        <f t="shared" si="17"/>
        <v>3.6471001757469246</v>
      </c>
      <c r="BH14">
        <f t="shared" si="17"/>
        <v>3.5964850615114234</v>
      </c>
      <c r="BI14">
        <f t="shared" si="17"/>
        <v>1.706854130052724</v>
      </c>
      <c r="BJ14">
        <f t="shared" si="17"/>
        <v>1.6843585237258347</v>
      </c>
      <c r="BK14">
        <f t="shared" si="17"/>
        <v>1.6042179261862917</v>
      </c>
      <c r="BL14">
        <f t="shared" si="17"/>
        <v>0.98699472759226714</v>
      </c>
      <c r="BM14">
        <f t="shared" si="17"/>
        <v>0.87451669595782078</v>
      </c>
      <c r="BN14">
        <f t="shared" si="17"/>
        <v>0.89279437609841827</v>
      </c>
      <c r="BO14">
        <f t="shared" si="17"/>
        <v>1.0094903339191563</v>
      </c>
      <c r="BP14">
        <f t="shared" si="17"/>
        <v>0.91810193321616873</v>
      </c>
      <c r="BQ14">
        <f t="shared" si="17"/>
        <v>0.85061511423550085</v>
      </c>
      <c r="BR14">
        <f t="shared" si="17"/>
        <v>0.71845342706502635</v>
      </c>
      <c r="BS14">
        <f t="shared" si="17"/>
        <v>0.71564147627416519</v>
      </c>
      <c r="BT14">
        <f t="shared" si="17"/>
        <v>0.70298769771529002</v>
      </c>
      <c r="BU14">
        <f t="shared" si="9"/>
        <v>0.90263620386643229</v>
      </c>
      <c r="BV14">
        <f t="shared" si="9"/>
        <v>0.83233743409490335</v>
      </c>
      <c r="BW14">
        <f t="shared" si="9"/>
        <v>0.91669595782073809</v>
      </c>
      <c r="BZ14">
        <v>5613</v>
      </c>
      <c r="CB14" t="s">
        <v>18</v>
      </c>
    </row>
    <row r="15" spans="1:80" ht="17" thickBot="1" x14ac:dyDescent="0.25">
      <c r="A15">
        <v>14</v>
      </c>
      <c r="B15">
        <v>2</v>
      </c>
      <c r="C15">
        <v>1677</v>
      </c>
      <c r="D15">
        <v>12.29</v>
      </c>
      <c r="G15" s="16">
        <v>2</v>
      </c>
      <c r="H15" s="4">
        <f t="shared" si="10"/>
        <v>0.49278449871921687</v>
      </c>
      <c r="I15" s="5">
        <f t="shared" si="10"/>
        <v>0.45696061274696292</v>
      </c>
      <c r="J15" s="6">
        <f t="shared" si="10"/>
        <v>0.44421618605594865</v>
      </c>
      <c r="K15" s="4">
        <f t="shared" si="11"/>
        <v>1.6409241928529763</v>
      </c>
      <c r="L15" s="5">
        <f t="shared" si="11"/>
        <v>1.6442212584645821</v>
      </c>
      <c r="M15" s="6">
        <f t="shared" si="11"/>
        <v>1.5480991148646934</v>
      </c>
      <c r="N15" s="4">
        <f t="shared" si="12"/>
        <v>3.035202515914682</v>
      </c>
      <c r="O15" s="5">
        <f t="shared" si="12"/>
        <v>2.8564001115929902</v>
      </c>
      <c r="P15" s="6">
        <f t="shared" si="12"/>
        <v>2.7517816835324256</v>
      </c>
      <c r="Q15" s="4">
        <f t="shared" si="13"/>
        <v>4.666615942580334</v>
      </c>
      <c r="R15" s="5">
        <f t="shared" si="13"/>
        <v>4.489081640416952</v>
      </c>
      <c r="S15" s="6">
        <f t="shared" si="13"/>
        <v>4.0224200461589188</v>
      </c>
      <c r="T15" s="4">
        <f t="shared" si="14"/>
        <v>6.7735793790275336</v>
      </c>
      <c r="U15" s="5">
        <f t="shared" si="14"/>
        <v>6.4894551845342709</v>
      </c>
      <c r="V15" s="6">
        <f t="shared" si="14"/>
        <v>6.2024018746338605</v>
      </c>
      <c r="W15" s="5">
        <f t="shared" si="15"/>
        <v>5.0832452808635811</v>
      </c>
      <c r="X15" s="5">
        <f t="shared" si="15"/>
        <v>5.384051555910939</v>
      </c>
      <c r="Y15" s="6">
        <f t="shared" si="15"/>
        <v>5.3869073116867048</v>
      </c>
      <c r="Z15" s="4">
        <f t="shared" si="16"/>
        <v>5.6745815138282394</v>
      </c>
      <c r="AA15" s="5">
        <f t="shared" si="16"/>
        <v>5.4786348113313181</v>
      </c>
      <c r="AB15" s="6">
        <f t="shared" si="16"/>
        <v>7.3628722987347448</v>
      </c>
      <c r="AH15" s="12" t="s">
        <v>20</v>
      </c>
      <c r="AI15" s="13"/>
      <c r="AJ15" s="13"/>
      <c r="AK15" s="13"/>
      <c r="AL15" s="13"/>
      <c r="AM15" s="13"/>
      <c r="AN15" s="14"/>
      <c r="AQ15">
        <v>14</v>
      </c>
      <c r="AR15">
        <v>2</v>
      </c>
      <c r="AS15">
        <v>15918</v>
      </c>
      <c r="AT15">
        <v>12.36</v>
      </c>
      <c r="AV15">
        <v>4</v>
      </c>
      <c r="AW15">
        <f t="shared" si="17"/>
        <v>14.849912126537786</v>
      </c>
      <c r="AX15">
        <f t="shared" si="17"/>
        <v>15.065026362038664</v>
      </c>
      <c r="AY15">
        <f t="shared" si="17"/>
        <v>15.731458699472759</v>
      </c>
      <c r="AZ15">
        <f t="shared" si="17"/>
        <v>14.464674868189807</v>
      </c>
      <c r="BA15">
        <f t="shared" si="17"/>
        <v>13.591564147627416</v>
      </c>
      <c r="BB15">
        <f t="shared" si="17"/>
        <v>14.035852372583479</v>
      </c>
      <c r="BC15">
        <f t="shared" si="17"/>
        <v>9.3623901581722322</v>
      </c>
      <c r="BD15">
        <f t="shared" si="17"/>
        <v>8.9771528998242527</v>
      </c>
      <c r="BE15">
        <f t="shared" si="17"/>
        <v>8.5848857644991217</v>
      </c>
      <c r="BF15">
        <f t="shared" si="17"/>
        <v>6.1441124780316345</v>
      </c>
      <c r="BG15">
        <f t="shared" si="17"/>
        <v>6.4295254833040421</v>
      </c>
      <c r="BH15">
        <f t="shared" si="17"/>
        <v>6.1328646748681894</v>
      </c>
      <c r="BI15">
        <f t="shared" si="17"/>
        <v>2.4927943760984181</v>
      </c>
      <c r="BJ15">
        <f t="shared" si="17"/>
        <v>2.4365553602811949</v>
      </c>
      <c r="BK15">
        <f t="shared" si="17"/>
        <v>2.332513181019332</v>
      </c>
      <c r="BL15">
        <f t="shared" si="17"/>
        <v>1.1135325131810194</v>
      </c>
      <c r="BM15">
        <f t="shared" si="17"/>
        <v>1.1486818980667839</v>
      </c>
      <c r="BN15">
        <f t="shared" si="17"/>
        <v>1.0966608084358525</v>
      </c>
      <c r="BO15">
        <f t="shared" si="17"/>
        <v>0.96168717047451668</v>
      </c>
      <c r="BP15">
        <f t="shared" si="17"/>
        <v>0.9855887521968365</v>
      </c>
      <c r="BQ15">
        <f t="shared" si="17"/>
        <v>1.0165202108963094</v>
      </c>
      <c r="BR15">
        <f t="shared" si="17"/>
        <v>0.89138840070298775</v>
      </c>
      <c r="BS15">
        <f t="shared" si="17"/>
        <v>0.81405975395430585</v>
      </c>
      <c r="BT15">
        <f t="shared" si="17"/>
        <v>0.77188049209138843</v>
      </c>
      <c r="BU15">
        <f t="shared" si="9"/>
        <v>1.2203866432337434</v>
      </c>
      <c r="BV15">
        <f t="shared" si="9"/>
        <v>0.96731107205623901</v>
      </c>
      <c r="BW15">
        <f t="shared" si="9"/>
        <v>0.957469244288225</v>
      </c>
      <c r="BZ15">
        <v>5695</v>
      </c>
      <c r="CB15">
        <f>AVERAGE(BZ5,BZ10:BZ20,BZ22:BZ23,BZ7:BZ8)</f>
        <v>5766.5</v>
      </c>
    </row>
    <row r="16" spans="1:80" ht="17" thickBot="1" x14ac:dyDescent="0.25">
      <c r="A16">
        <v>15</v>
      </c>
      <c r="B16">
        <v>2</v>
      </c>
      <c r="C16">
        <v>4787</v>
      </c>
      <c r="D16">
        <v>12.18</v>
      </c>
      <c r="G16" s="16">
        <v>4</v>
      </c>
      <c r="H16" s="4">
        <f t="shared" si="10"/>
        <v>0.88672043419817903</v>
      </c>
      <c r="I16" s="5">
        <f t="shared" si="10"/>
        <v>0.8102538740520937</v>
      </c>
      <c r="J16" s="6">
        <f t="shared" si="10"/>
        <v>0.82211062923229106</v>
      </c>
      <c r="K16" s="4">
        <f t="shared" si="11"/>
        <v>2.8009840472748482</v>
      </c>
      <c r="L16" s="5">
        <f t="shared" si="11"/>
        <v>2.7814552740368765</v>
      </c>
      <c r="M16" s="6">
        <f t="shared" si="11"/>
        <v>2.8111288645413279</v>
      </c>
      <c r="N16" s="4">
        <f t="shared" si="12"/>
        <v>5.7933247102386565</v>
      </c>
      <c r="O16" s="5">
        <f t="shared" si="12"/>
        <v>5.1345456389966779</v>
      </c>
      <c r="P16" s="6">
        <f t="shared" si="12"/>
        <v>4.6964163433006165</v>
      </c>
      <c r="Q16" s="4">
        <f t="shared" si="13"/>
        <v>8.1703822059905153</v>
      </c>
      <c r="R16" s="5">
        <f t="shared" si="13"/>
        <v>8.2933881153465734</v>
      </c>
      <c r="S16" s="6">
        <f t="shared" si="13"/>
        <v>7.5008242664029012</v>
      </c>
      <c r="T16" s="4">
        <f t="shared" si="14"/>
        <v>10.739601640304629</v>
      </c>
      <c r="U16" s="5">
        <f t="shared" si="14"/>
        <v>11.152606912712361</v>
      </c>
      <c r="V16" s="6">
        <f t="shared" si="14"/>
        <v>11.152606912712361</v>
      </c>
      <c r="W16" s="5">
        <f t="shared" si="15"/>
        <v>9.3202349335084875</v>
      </c>
      <c r="X16" s="5">
        <f t="shared" si="15"/>
        <v>9.4458881876421934</v>
      </c>
      <c r="Y16" s="6">
        <f t="shared" si="15"/>
        <v>9.9342224252981897</v>
      </c>
      <c r="Z16" s="4">
        <f t="shared" si="16"/>
        <v>9.9119289553241536</v>
      </c>
      <c r="AA16" s="5">
        <f t="shared" si="16"/>
        <v>9.5235345985891851</v>
      </c>
      <c r="AB16" s="6">
        <f t="shared" si="16"/>
        <v>10.865419605867205</v>
      </c>
      <c r="AH16" s="12" t="s">
        <v>6</v>
      </c>
      <c r="AI16" s="15" t="s">
        <v>7</v>
      </c>
      <c r="AJ16" s="13" t="s">
        <v>8</v>
      </c>
      <c r="AK16" s="15" t="s">
        <v>9</v>
      </c>
      <c r="AL16" s="13" t="s">
        <v>10</v>
      </c>
      <c r="AM16" s="15" t="s">
        <v>11</v>
      </c>
      <c r="AN16" s="14" t="s">
        <v>12</v>
      </c>
      <c r="AQ16">
        <v>15</v>
      </c>
      <c r="AR16">
        <v>2</v>
      </c>
      <c r="AS16">
        <v>19614</v>
      </c>
      <c r="AT16">
        <v>12.29</v>
      </c>
      <c r="AV16">
        <v>6</v>
      </c>
      <c r="AW16">
        <f t="shared" si="17"/>
        <v>20.545518453427064</v>
      </c>
      <c r="AX16">
        <f t="shared" si="17"/>
        <v>21.538137082601054</v>
      </c>
      <c r="AY16">
        <f t="shared" si="17"/>
        <v>22.380316344463971</v>
      </c>
      <c r="AZ16">
        <f t="shared" si="17"/>
        <v>19.862214411247802</v>
      </c>
      <c r="BA16">
        <f t="shared" si="17"/>
        <v>18.875219683655537</v>
      </c>
      <c r="BB16">
        <f t="shared" si="17"/>
        <v>19.748330404217928</v>
      </c>
      <c r="BC16">
        <f t="shared" si="17"/>
        <v>13.031985940246045</v>
      </c>
      <c r="BD16">
        <f t="shared" si="17"/>
        <v>12.839367311072056</v>
      </c>
      <c r="BE16">
        <f t="shared" si="17"/>
        <v>11.893145869947276</v>
      </c>
      <c r="BF16">
        <f t="shared" si="17"/>
        <v>8.5736379613356775</v>
      </c>
      <c r="BG16">
        <f t="shared" si="17"/>
        <v>8.618629173989456</v>
      </c>
      <c r="BH16">
        <f t="shared" si="17"/>
        <v>8.5272407732864668</v>
      </c>
      <c r="BI16">
        <f t="shared" si="17"/>
        <v>3.2309314586994726</v>
      </c>
      <c r="BJ16">
        <f t="shared" si="17"/>
        <v>3.2548330404217927</v>
      </c>
      <c r="BK16">
        <f t="shared" si="17"/>
        <v>3.1015817223198594</v>
      </c>
      <c r="BL16">
        <f t="shared" si="17"/>
        <v>1.2442882249560632</v>
      </c>
      <c r="BM16">
        <f t="shared" si="17"/>
        <v>1.362390158172232</v>
      </c>
      <c r="BN16">
        <f t="shared" si="17"/>
        <v>1.3427065026362039</v>
      </c>
      <c r="BO16">
        <f t="shared" si="17"/>
        <v>1.1585237258347978</v>
      </c>
      <c r="BP16">
        <f t="shared" si="17"/>
        <v>1.0291739894551846</v>
      </c>
      <c r="BQ16">
        <f t="shared" si="17"/>
        <v>0.97855887521968365</v>
      </c>
      <c r="BR16">
        <f t="shared" si="17"/>
        <v>0.86608084358523729</v>
      </c>
      <c r="BS16">
        <f t="shared" si="17"/>
        <v>0.88154657293497363</v>
      </c>
      <c r="BT16">
        <f t="shared" si="17"/>
        <v>0.79156414762741656</v>
      </c>
      <c r="BU16">
        <f t="shared" si="9"/>
        <v>1.4889279437609841</v>
      </c>
      <c r="BV16">
        <f t="shared" si="9"/>
        <v>1.1219683655536028</v>
      </c>
      <c r="BW16">
        <f t="shared" si="9"/>
        <v>1.345518453427065</v>
      </c>
      <c r="BZ16">
        <v>5913</v>
      </c>
      <c r="CB16" t="s">
        <v>44</v>
      </c>
    </row>
    <row r="17" spans="1:80" ht="17" thickBot="1" x14ac:dyDescent="0.25">
      <c r="A17">
        <v>16</v>
      </c>
      <c r="B17">
        <v>2</v>
      </c>
      <c r="C17">
        <v>9137</v>
      </c>
      <c r="D17">
        <v>12.26</v>
      </c>
      <c r="G17" s="16">
        <v>6</v>
      </c>
      <c r="H17" s="4">
        <f t="shared" si="10"/>
        <v>1.2173780719774787</v>
      </c>
      <c r="I17" s="5">
        <f t="shared" si="10"/>
        <v>1.13406376017652</v>
      </c>
      <c r="J17" s="6">
        <f t="shared" si="10"/>
        <v>1.162596058738492</v>
      </c>
      <c r="K17" s="4">
        <f t="shared" si="11"/>
        <v>4.1657155900479346</v>
      </c>
      <c r="L17" s="5">
        <f t="shared" si="11"/>
        <v>4.0429633011235389</v>
      </c>
      <c r="M17" s="6">
        <f t="shared" si="11"/>
        <v>4.0165867762306933</v>
      </c>
      <c r="N17" s="4">
        <f t="shared" si="12"/>
        <v>7.9554388901569917</v>
      </c>
      <c r="O17" s="5">
        <f t="shared" si="12"/>
        <v>7.3315326282685334</v>
      </c>
      <c r="P17" s="6">
        <f t="shared" si="12"/>
        <v>6.6511958203352863</v>
      </c>
      <c r="Q17" s="4">
        <f t="shared" si="13"/>
        <v>11.289913515432804</v>
      </c>
      <c r="R17" s="5">
        <f t="shared" si="13"/>
        <v>11.401506505364074</v>
      </c>
      <c r="S17" s="6">
        <f t="shared" si="13"/>
        <v>10.488472951380963</v>
      </c>
      <c r="T17" s="4">
        <f t="shared" si="14"/>
        <v>14.89601640304628</v>
      </c>
      <c r="U17" s="5">
        <f t="shared" si="14"/>
        <v>14.702694786174575</v>
      </c>
      <c r="V17" s="6">
        <f t="shared" si="14"/>
        <v>14.63386057410662</v>
      </c>
      <c r="W17" s="5">
        <f t="shared" si="15"/>
        <v>13.124101626828873</v>
      </c>
      <c r="X17" s="5">
        <f t="shared" si="15"/>
        <v>12.730007329773159</v>
      </c>
      <c r="Y17" s="6">
        <f t="shared" si="15"/>
        <v>12.822343433189594</v>
      </c>
      <c r="Z17" s="4">
        <f t="shared" si="16"/>
        <v>12.801268055089016</v>
      </c>
      <c r="AA17" s="5">
        <f t="shared" si="16"/>
        <v>13.049700481469042</v>
      </c>
      <c r="AB17" s="6">
        <f t="shared" si="16"/>
        <v>12.846755682454374</v>
      </c>
      <c r="AH17" s="12">
        <f>AH14/0.05</f>
        <v>65715</v>
      </c>
      <c r="AI17" s="15">
        <f>AH14/0.2</f>
        <v>16428.75</v>
      </c>
      <c r="AJ17" s="13">
        <f>AH14/0.5</f>
        <v>6571.5</v>
      </c>
      <c r="AK17" s="15">
        <f>AH14</f>
        <v>3285.75</v>
      </c>
      <c r="AL17" s="13">
        <f>AI14/3</f>
        <v>2845</v>
      </c>
      <c r="AM17" s="15">
        <f>AJ14/4</f>
        <v>4377.125</v>
      </c>
      <c r="AN17" s="14">
        <f>AK14/5</f>
        <v>4763.2</v>
      </c>
      <c r="AQ17">
        <v>16</v>
      </c>
      <c r="AR17">
        <v>2</v>
      </c>
      <c r="AS17">
        <v>867</v>
      </c>
      <c r="AT17">
        <v>12.25</v>
      </c>
      <c r="AV17">
        <v>8</v>
      </c>
      <c r="AW17">
        <f t="shared" si="17"/>
        <v>24.652372583479789</v>
      </c>
      <c r="AX17">
        <f t="shared" si="17"/>
        <v>27.17188049209139</v>
      </c>
      <c r="AY17">
        <f t="shared" si="17"/>
        <v>27.576801405975395</v>
      </c>
      <c r="AZ17">
        <f t="shared" si="17"/>
        <v>24.646748681898067</v>
      </c>
      <c r="BA17">
        <f t="shared" si="17"/>
        <v>23.768014059753956</v>
      </c>
      <c r="BB17">
        <f t="shared" si="17"/>
        <v>24.666432337434095</v>
      </c>
      <c r="BC17">
        <f t="shared" si="17"/>
        <v>16.409138840070298</v>
      </c>
      <c r="BD17">
        <f t="shared" si="17"/>
        <v>16.049209138840069</v>
      </c>
      <c r="BE17">
        <f t="shared" si="17"/>
        <v>14.998945518453427</v>
      </c>
      <c r="BF17">
        <f t="shared" si="17"/>
        <v>10.52091388400703</v>
      </c>
      <c r="BG17">
        <f t="shared" si="17"/>
        <v>10.484358523725835</v>
      </c>
      <c r="BH17">
        <f t="shared" si="17"/>
        <v>10.54622144112478</v>
      </c>
      <c r="BI17">
        <f t="shared" si="17"/>
        <v>3.8298769771529</v>
      </c>
      <c r="BJ17">
        <f t="shared" si="17"/>
        <v>3.7230228471001756</v>
      </c>
      <c r="BK17">
        <f t="shared" si="17"/>
        <v>3.678031634446397</v>
      </c>
      <c r="BL17">
        <f t="shared" si="17"/>
        <v>1.4565905096660809</v>
      </c>
      <c r="BM17">
        <f t="shared" si="17"/>
        <v>1.4284710017574693</v>
      </c>
      <c r="BN17">
        <f t="shared" si="17"/>
        <v>1.4087873462214411</v>
      </c>
      <c r="BO17">
        <f t="shared" si="17"/>
        <v>1.1205623901581723</v>
      </c>
      <c r="BP17">
        <f t="shared" si="17"/>
        <v>1.0572934973637962</v>
      </c>
      <c r="BQ17">
        <f t="shared" si="17"/>
        <v>1.1514938488576449</v>
      </c>
      <c r="BR17">
        <f t="shared" si="17"/>
        <v>0.83374340949033388</v>
      </c>
      <c r="BS17">
        <f t="shared" si="17"/>
        <v>1.0783831282952547</v>
      </c>
      <c r="BT17">
        <f t="shared" si="17"/>
        <v>0.92513181019332158</v>
      </c>
      <c r="BU17">
        <f t="shared" si="9"/>
        <v>1.4804920913884008</v>
      </c>
      <c r="BV17">
        <f t="shared" si="9"/>
        <v>1.2639718804920914</v>
      </c>
      <c r="BW17">
        <f t="shared" si="9"/>
        <v>1.1304042179261864</v>
      </c>
      <c r="BZ17">
        <v>6068</v>
      </c>
      <c r="CB17">
        <f>CB15/2</f>
        <v>2883.25</v>
      </c>
    </row>
    <row r="18" spans="1:80" ht="17" thickBot="1" x14ac:dyDescent="0.25">
      <c r="A18">
        <v>17</v>
      </c>
      <c r="B18">
        <v>2</v>
      </c>
      <c r="C18">
        <v>12547</v>
      </c>
      <c r="D18">
        <v>12.18</v>
      </c>
      <c r="G18" s="18">
        <v>8</v>
      </c>
      <c r="H18" s="9">
        <f t="shared" si="10"/>
        <v>1.4475386137107205</v>
      </c>
      <c r="I18" s="10">
        <f t="shared" si="10"/>
        <v>1.4103198153643257</v>
      </c>
      <c r="J18" s="11">
        <f t="shared" si="10"/>
        <v>1.3839432904714806</v>
      </c>
      <c r="K18" s="9">
        <f t="shared" si="11"/>
        <v>5.1743640467676073</v>
      </c>
      <c r="L18" s="10">
        <f t="shared" si="11"/>
        <v>4.9542215120850139</v>
      </c>
      <c r="M18" s="11">
        <f t="shared" si="11"/>
        <v>4.68918816099825</v>
      </c>
      <c r="N18" s="9">
        <f t="shared" si="12"/>
        <v>9.9501635851784211</v>
      </c>
      <c r="O18" s="10">
        <f t="shared" si="12"/>
        <v>9.3344999873189778</v>
      </c>
      <c r="P18" s="11">
        <f t="shared" si="12"/>
        <v>8.0277207131806545</v>
      </c>
      <c r="Q18" s="9">
        <f t="shared" si="13"/>
        <v>13.313804560095363</v>
      </c>
      <c r="R18" s="10">
        <f t="shared" si="13"/>
        <v>14.060716731339877</v>
      </c>
      <c r="S18" s="11">
        <f t="shared" si="13"/>
        <v>13.203479672322404</v>
      </c>
      <c r="T18" s="9">
        <f t="shared" si="14"/>
        <v>18.079964850615116</v>
      </c>
      <c r="U18" s="10">
        <f t="shared" si="14"/>
        <v>19.153485647334506</v>
      </c>
      <c r="V18" s="11">
        <f t="shared" si="14"/>
        <v>17.776801405975394</v>
      </c>
      <c r="W18" s="10">
        <f t="shared" si="15"/>
        <v>16.243538852557329</v>
      </c>
      <c r="X18" s="10">
        <f t="shared" si="15"/>
        <v>15.704752929529466</v>
      </c>
      <c r="Y18" s="11">
        <f t="shared" si="15"/>
        <v>15.910367345384623</v>
      </c>
      <c r="Z18" s="9">
        <f t="shared" si="16"/>
        <v>15.869058616056433</v>
      </c>
      <c r="AA18" s="10">
        <f t="shared" si="16"/>
        <v>16.45339967528832</v>
      </c>
      <c r="AB18" s="11">
        <f t="shared" si="16"/>
        <v>15.056404657933044</v>
      </c>
      <c r="AQ18">
        <v>17</v>
      </c>
      <c r="AR18">
        <v>2</v>
      </c>
      <c r="AS18">
        <v>5578</v>
      </c>
      <c r="AT18">
        <v>12.26</v>
      </c>
      <c r="BZ18">
        <v>6085</v>
      </c>
    </row>
    <row r="19" spans="1:80" x14ac:dyDescent="0.2">
      <c r="A19">
        <v>18</v>
      </c>
      <c r="B19">
        <v>2</v>
      </c>
      <c r="C19">
        <v>15693</v>
      </c>
      <c r="D19">
        <v>12.22</v>
      </c>
      <c r="AQ19">
        <v>18</v>
      </c>
      <c r="AR19">
        <v>2</v>
      </c>
      <c r="AS19">
        <v>10288</v>
      </c>
      <c r="AT19">
        <v>12.12</v>
      </c>
      <c r="BZ19">
        <v>5312</v>
      </c>
    </row>
    <row r="20" spans="1:80" x14ac:dyDescent="0.2">
      <c r="A20">
        <v>19</v>
      </c>
      <c r="B20">
        <v>2</v>
      </c>
      <c r="C20">
        <v>785</v>
      </c>
      <c r="D20">
        <v>12.51</v>
      </c>
      <c r="AQ20">
        <v>19</v>
      </c>
      <c r="AR20">
        <v>2</v>
      </c>
      <c r="AS20">
        <v>14127</v>
      </c>
      <c r="AT20">
        <v>12.29</v>
      </c>
      <c r="BZ20">
        <v>5657</v>
      </c>
    </row>
    <row r="21" spans="1:80" ht="17" thickBot="1" x14ac:dyDescent="0.25">
      <c r="A21">
        <v>20</v>
      </c>
      <c r="B21">
        <v>2</v>
      </c>
      <c r="C21">
        <v>1200</v>
      </c>
      <c r="D21">
        <v>12.19</v>
      </c>
      <c r="AQ21">
        <v>20</v>
      </c>
      <c r="AR21">
        <v>2</v>
      </c>
      <c r="AS21">
        <v>17530</v>
      </c>
      <c r="AT21">
        <v>12.36</v>
      </c>
      <c r="BZ21" s="24">
        <v>56</v>
      </c>
    </row>
    <row r="22" spans="1:80" ht="17" thickBot="1" x14ac:dyDescent="0.25">
      <c r="A22">
        <v>21</v>
      </c>
      <c r="B22">
        <v>2</v>
      </c>
      <c r="C22">
        <v>3680</v>
      </c>
      <c r="D22">
        <v>12.35</v>
      </c>
      <c r="G22" s="1"/>
      <c r="H22" s="2" t="s">
        <v>18</v>
      </c>
      <c r="I22" s="2"/>
      <c r="J22" s="2"/>
      <c r="K22" s="2"/>
      <c r="L22" s="2"/>
      <c r="M22" s="2"/>
      <c r="N22" s="3"/>
      <c r="P22" s="1"/>
      <c r="Q22" s="2" t="s">
        <v>21</v>
      </c>
      <c r="R22" s="2"/>
      <c r="S22" s="2"/>
      <c r="T22" s="2"/>
      <c r="U22" s="2"/>
      <c r="V22" s="2"/>
      <c r="W22" s="3"/>
      <c r="AQ22">
        <v>21</v>
      </c>
      <c r="AR22">
        <v>2</v>
      </c>
      <c r="AS22">
        <v>858</v>
      </c>
      <c r="AT22">
        <v>12.47</v>
      </c>
      <c r="AX22" t="s">
        <v>45</v>
      </c>
      <c r="BH22" t="s">
        <v>46</v>
      </c>
      <c r="BZ22">
        <v>5703</v>
      </c>
    </row>
    <row r="23" spans="1:80" ht="17" thickBot="1" x14ac:dyDescent="0.25">
      <c r="A23">
        <v>22</v>
      </c>
      <c r="B23">
        <v>2</v>
      </c>
      <c r="C23">
        <v>6443</v>
      </c>
      <c r="D23">
        <v>12.11</v>
      </c>
      <c r="G23" s="15" t="s">
        <v>5</v>
      </c>
      <c r="H23" s="13" t="s">
        <v>6</v>
      </c>
      <c r="I23" s="15" t="s">
        <v>7</v>
      </c>
      <c r="J23" s="13" t="s">
        <v>8</v>
      </c>
      <c r="K23" s="15" t="s">
        <v>9</v>
      </c>
      <c r="L23" s="13" t="s">
        <v>10</v>
      </c>
      <c r="M23" s="15" t="s">
        <v>11</v>
      </c>
      <c r="N23" s="14" t="s">
        <v>12</v>
      </c>
      <c r="O23" s="20" t="s">
        <v>31</v>
      </c>
      <c r="P23" s="12" t="s">
        <v>5</v>
      </c>
      <c r="Q23" s="15" t="s">
        <v>6</v>
      </c>
      <c r="R23" s="13" t="s">
        <v>7</v>
      </c>
      <c r="S23" s="15" t="s">
        <v>8</v>
      </c>
      <c r="T23" s="13" t="s">
        <v>9</v>
      </c>
      <c r="U23" s="15" t="s">
        <v>10</v>
      </c>
      <c r="V23" s="13" t="s">
        <v>11</v>
      </c>
      <c r="W23" s="15" t="s">
        <v>12</v>
      </c>
      <c r="AQ23">
        <v>22</v>
      </c>
      <c r="AR23">
        <v>2</v>
      </c>
      <c r="AS23">
        <v>5481</v>
      </c>
      <c r="AT23">
        <v>12.26</v>
      </c>
      <c r="AW23" t="s">
        <v>35</v>
      </c>
      <c r="AX23" t="s">
        <v>36</v>
      </c>
      <c r="AY23" t="s">
        <v>37</v>
      </c>
      <c r="AZ23" t="s">
        <v>38</v>
      </c>
      <c r="BA23" t="s">
        <v>39</v>
      </c>
      <c r="BB23" t="s">
        <v>40</v>
      </c>
      <c r="BC23" t="s">
        <v>41</v>
      </c>
      <c r="BD23" t="s">
        <v>42</v>
      </c>
      <c r="BE23" t="s">
        <v>31</v>
      </c>
      <c r="BG23" t="s">
        <v>35</v>
      </c>
      <c r="BH23" t="s">
        <v>36</v>
      </c>
      <c r="BI23" t="s">
        <v>37</v>
      </c>
      <c r="BJ23" t="s">
        <v>38</v>
      </c>
      <c r="BK23" t="s">
        <v>39</v>
      </c>
      <c r="BL23" t="s">
        <v>40</v>
      </c>
      <c r="BM23" t="s">
        <v>41</v>
      </c>
      <c r="BN23" t="s">
        <v>42</v>
      </c>
      <c r="BO23" t="s">
        <v>31</v>
      </c>
      <c r="BY23">
        <v>11641</v>
      </c>
      <c r="BZ23">
        <f>BY23/2</f>
        <v>5820.5</v>
      </c>
    </row>
    <row r="24" spans="1:80" x14ac:dyDescent="0.2">
      <c r="A24">
        <v>23</v>
      </c>
      <c r="B24">
        <v>2</v>
      </c>
      <c r="C24">
        <v>8903</v>
      </c>
      <c r="D24">
        <v>12.21</v>
      </c>
      <c r="G24" s="16">
        <v>0.17</v>
      </c>
      <c r="H24" s="5">
        <f>AVERAGE(H13:I13)</f>
        <v>9.2317837124958793E-2</v>
      </c>
      <c r="I24" s="16">
        <f>AVERAGE(K13:L13)</f>
        <v>0.34352887468614468</v>
      </c>
      <c r="J24" s="5">
        <f>AVERAGE(N13:O13)</f>
        <v>0.76688478023789597</v>
      </c>
      <c r="K24" s="16">
        <f>AVERAGE(Q13:R13)</f>
        <v>1.0265286971518426</v>
      </c>
      <c r="L24" s="5">
        <f>AVERAGE(T13:U13)</f>
        <v>1.7794376098418279</v>
      </c>
      <c r="M24" s="16">
        <f>AVERAGE(W13:X13)</f>
        <v>1.562574368639994</v>
      </c>
      <c r="N24" s="6">
        <f>AVERAGE(Z13:AA13)</f>
        <v>2.141417534430635</v>
      </c>
      <c r="O24" s="16">
        <v>0.19067498669549077</v>
      </c>
      <c r="P24" s="4">
        <v>0.17</v>
      </c>
      <c r="Q24" s="16">
        <f>STDEV(H13:J13)</f>
        <v>7.6218109007147785E-3</v>
      </c>
      <c r="R24" s="5">
        <f>STDEV(K13:M13)</f>
        <v>2.8873213059178334E-2</v>
      </c>
      <c r="S24" s="16">
        <f>STDEV(N13:P13)</f>
        <v>0.10177359261542669</v>
      </c>
      <c r="T24" s="5">
        <f>STDEV(Q13:S13)</f>
        <v>4.3937498133532239E-2</v>
      </c>
      <c r="U24" s="16">
        <f>STDEV(T13:V13)</f>
        <v>0.1864077630544502</v>
      </c>
      <c r="V24" s="5">
        <f>STDEV(W13:Y13)</f>
        <v>0.12452499692483766</v>
      </c>
      <c r="W24" s="16">
        <f>STDEV(Z13:AB13)</f>
        <v>0.42432542889056746</v>
      </c>
      <c r="X24">
        <v>2.9441741128489709E-2</v>
      </c>
      <c r="AQ24">
        <v>23</v>
      </c>
      <c r="AR24">
        <v>2</v>
      </c>
      <c r="AS24">
        <v>9667</v>
      </c>
      <c r="AT24">
        <v>12.23</v>
      </c>
      <c r="AV24">
        <v>0.17</v>
      </c>
      <c r="AW24">
        <f>AVERAGE(AW13:AY13)</f>
        <v>1.3099004100761571</v>
      </c>
      <c r="AX24">
        <f>AVERAGE(AZ13:BB13)</f>
        <v>1.20398359695372</v>
      </c>
      <c r="AY24">
        <f>AVERAGE(BC13:BE13)</f>
        <v>1.1083772700644408</v>
      </c>
      <c r="AZ24">
        <f>AVERAGE(BF13:BH13)</f>
        <v>0.87873462214411246</v>
      </c>
      <c r="BA24">
        <f>AVERAGE(BI13:BK13)</f>
        <v>0.88717047451669595</v>
      </c>
      <c r="BB24">
        <f>AVERAGE(BL13:BN13)</f>
        <v>0.81499707088459283</v>
      </c>
      <c r="BC24">
        <f>AVERAGE(BO13:BQ13)</f>
        <v>0.77469244288224959</v>
      </c>
      <c r="BD24">
        <f>AVERAGE(BR13:BT13)</f>
        <v>0.57457527826596366</v>
      </c>
      <c r="BE24">
        <f>AVERAGE(BU13:BW13)</f>
        <v>0.70861159929701234</v>
      </c>
      <c r="BF24">
        <v>0.17</v>
      </c>
      <c r="BG24">
        <f>STDEV(AW13:AY13)</f>
        <v>0.10142856311125172</v>
      </c>
      <c r="BH24">
        <f>STDEV(AZ13:BB13)</f>
        <v>1.6295572256087881E-2</v>
      </c>
      <c r="BI24">
        <f>STDEV(BC13:BE13)</f>
        <v>6.4127481569040995E-2</v>
      </c>
      <c r="BJ24">
        <f>STDEV(BF13:BH13)</f>
        <v>4.8521431076941721E-2</v>
      </c>
      <c r="BK24">
        <f>STDEV(BI13:BK13)</f>
        <v>0.22221084179409642</v>
      </c>
      <c r="BL24">
        <f>STDEV(BL13:BN13)</f>
        <v>0.19578091688858573</v>
      </c>
      <c r="BM24">
        <f>STDEV(BO13:BQ13)</f>
        <v>7.3394070361409866E-2</v>
      </c>
      <c r="BN24">
        <f>STDEV(BR13:BT13)</f>
        <v>4.4512686601149362E-2</v>
      </c>
      <c r="BO24">
        <f>STDEV(BU13:BW13)</f>
        <v>8.4358523725834855E-3</v>
      </c>
    </row>
    <row r="25" spans="1:80" x14ac:dyDescent="0.2">
      <c r="A25">
        <v>24</v>
      </c>
      <c r="B25">
        <v>2</v>
      </c>
      <c r="C25">
        <v>10499</v>
      </c>
      <c r="D25">
        <v>12.22</v>
      </c>
      <c r="G25" s="16">
        <v>0.5</v>
      </c>
      <c r="H25" s="5">
        <f>AVERAGE(H14:J14)</f>
        <v>0.15151707288205807</v>
      </c>
      <c r="I25" s="16">
        <f>AVERAGE(K14:M14)</f>
        <v>0.51434223541048463</v>
      </c>
      <c r="J25" s="5">
        <f>AVERAGE(N14:P14)</f>
        <v>1.0113114712521243</v>
      </c>
      <c r="K25" s="16">
        <f>AVERAGE(Q14:S14)</f>
        <v>1.5166501813386086</v>
      </c>
      <c r="L25" s="5">
        <f>AVERAGE(T14:V14)</f>
        <v>2.2734817418472955</v>
      </c>
      <c r="M25" s="16">
        <f>AVERAGE(W14:Y14)</f>
        <v>2.5987377559471114</v>
      </c>
      <c r="N25" s="6">
        <f>AVERAGE(Z14:AB14)</f>
        <v>2.7391716119882061</v>
      </c>
      <c r="P25" s="4">
        <v>0.5</v>
      </c>
      <c r="Q25" s="16">
        <f t="shared" ref="Q25:Q29" si="18">STDEV(H14:J14)</f>
        <v>6.6367714845047901E-3</v>
      </c>
      <c r="R25" s="5">
        <f t="shared" ref="R25:R29" si="19">STDEV(K14:M14)</f>
        <v>1.224490370496161E-2</v>
      </c>
      <c r="S25" s="16">
        <f t="shared" ref="S25:S29" si="20">STDEV(N14:P14)</f>
        <v>0.11273278410534346</v>
      </c>
      <c r="T25" s="5">
        <f t="shared" ref="T25:T29" si="21">STDEV(Q14:S14)</f>
        <v>5.849787006858298E-2</v>
      </c>
      <c r="U25" s="16">
        <f t="shared" ref="U25:U29" si="22">STDEV(T14:V14)</f>
        <v>0.316240481366315</v>
      </c>
      <c r="V25" s="5">
        <f t="shared" ref="V25:V29" si="23">STDEV(W14:Y14)</f>
        <v>0.29773603229104673</v>
      </c>
      <c r="W25" s="16">
        <f t="shared" ref="W25:W29" si="24">STDEV(Z14:AB14)</f>
        <v>8.7026003443016364E-2</v>
      </c>
      <c r="AQ25">
        <v>24</v>
      </c>
      <c r="AR25">
        <v>2</v>
      </c>
      <c r="AS25">
        <v>13425</v>
      </c>
      <c r="AT25">
        <v>12.31</v>
      </c>
      <c r="AV25">
        <v>2</v>
      </c>
      <c r="AW25">
        <f t="shared" ref="AW25:AW28" si="25">AVERAGE(AW14:AY14)</f>
        <v>8.5159929701230226</v>
      </c>
      <c r="AX25">
        <f t="shared" ref="AX25:AX28" si="26">AVERAGE(AZ14:BB14)</f>
        <v>7.7356766256590506</v>
      </c>
      <c r="AY25">
        <f t="shared" ref="AY25:AY28" si="27">AVERAGE(BC14:BE14)</f>
        <v>5.0291739894551846</v>
      </c>
      <c r="AZ25">
        <f t="shared" ref="AZ25:AZ28" si="28">AVERAGE(BF14:BH14)</f>
        <v>3.5969537199765669</v>
      </c>
      <c r="BA25">
        <f t="shared" ref="BA25:BA28" si="29">AVERAGE(BI14:BK14)</f>
        <v>1.6651435266549501</v>
      </c>
      <c r="BB25">
        <f t="shared" ref="BB25:BB28" si="30">AVERAGE(BL14:BN14)</f>
        <v>0.91810193321616873</v>
      </c>
      <c r="BC25">
        <f t="shared" ref="BC25:BC28" si="31">AVERAGE(BO14:BQ14)</f>
        <v>0.92606912712360867</v>
      </c>
      <c r="BD25">
        <f t="shared" ref="BD25:BD28" si="32">AVERAGE(BR14:BT14)</f>
        <v>0.71236086701816037</v>
      </c>
      <c r="BE25">
        <f t="shared" ref="BE25:BE28" si="33">AVERAGE(BU14:BW14)</f>
        <v>0.88388986526069113</v>
      </c>
      <c r="BF25">
        <v>2</v>
      </c>
      <c r="BG25">
        <f t="shared" ref="BG25:BG28" si="34">STDEV(AW14:AY14)</f>
        <v>0.48462118013246874</v>
      </c>
      <c r="BH25">
        <f t="shared" ref="BH25:BH28" si="35">STDEV(AZ14:BB14)</f>
        <v>9.557530769410108E-2</v>
      </c>
      <c r="BI25">
        <f t="shared" ref="BI25:BI28" si="36">STDEV(BC14:BE14)</f>
        <v>0.25963382883395253</v>
      </c>
      <c r="BJ25">
        <f t="shared" ref="BJ25:BJ28" si="37">STDEV(BF14:BH14)</f>
        <v>4.9913776716370109E-2</v>
      </c>
      <c r="BK25">
        <f t="shared" ref="BK25:BK28" si="38">STDEV(BI14:BK14)</f>
        <v>5.3948676261364778E-2</v>
      </c>
      <c r="BL25">
        <f t="shared" ref="BL25:BL28" si="39">STDEV(BL14:BN14)</f>
        <v>6.0358770990975544E-2</v>
      </c>
      <c r="BM25">
        <f t="shared" ref="BM25:BM28" si="40">STDEV(BO14:BQ14)</f>
        <v>7.9736697896586536E-2</v>
      </c>
      <c r="BN25">
        <f t="shared" ref="BN25:BN28" si="41">STDEV(BR14:BT14)</f>
        <v>8.2382640099575351E-3</v>
      </c>
      <c r="BO25">
        <f t="shared" ref="BO25:BO28" si="42">STDEV(BU14:BW14)</f>
        <v>4.5195785640271574E-2</v>
      </c>
    </row>
    <row r="26" spans="1:80" x14ac:dyDescent="0.2">
      <c r="A26">
        <v>25</v>
      </c>
      <c r="B26">
        <v>2</v>
      </c>
      <c r="C26">
        <v>1125</v>
      </c>
      <c r="D26">
        <v>12.34</v>
      </c>
      <c r="G26" s="16">
        <v>2</v>
      </c>
      <c r="H26" s="5">
        <f t="shared" ref="H26:H29" si="43">AVERAGE(H15:J15)</f>
        <v>0.4646537658407095</v>
      </c>
      <c r="I26" s="16">
        <f t="shared" ref="I26:I29" si="44">AVERAGE(K15:M15)</f>
        <v>1.6110815220607506</v>
      </c>
      <c r="J26" s="5">
        <f t="shared" ref="J26:J29" si="45">AVERAGE(N15:P15)</f>
        <v>2.8811281036800325</v>
      </c>
      <c r="K26" s="16">
        <f t="shared" ref="K26:K29" si="46">AVERAGE(Q15:S15)</f>
        <v>4.3927058763854019</v>
      </c>
      <c r="L26" s="5">
        <f t="shared" ref="L26:L29" si="47">AVERAGE(T15:V15)</f>
        <v>6.4884788127318886</v>
      </c>
      <c r="M26" s="16">
        <f t="shared" ref="M26:M29" si="48">AVERAGE(W15:Y15)</f>
        <v>5.2847347161537419</v>
      </c>
      <c r="N26" s="6">
        <f t="shared" ref="N26:N28" si="49">AVERAGE(Z15:AB15)</f>
        <v>6.1720295412981017</v>
      </c>
      <c r="O26" s="16">
        <v>0.20721945408772427</v>
      </c>
      <c r="P26" s="4">
        <v>2</v>
      </c>
      <c r="Q26" s="16">
        <f t="shared" si="18"/>
        <v>2.5181515088098089E-2</v>
      </c>
      <c r="R26" s="5">
        <f t="shared" si="19"/>
        <v>5.4569271321589737E-2</v>
      </c>
      <c r="S26" s="16">
        <f t="shared" si="20"/>
        <v>0.14331938895891025</v>
      </c>
      <c r="T26" s="5">
        <f t="shared" si="21"/>
        <v>0.33273608785499431</v>
      </c>
      <c r="U26" s="16">
        <f t="shared" si="22"/>
        <v>0.28559000395281431</v>
      </c>
      <c r="V26" s="5">
        <f t="shared" si="23"/>
        <v>0.174500811560931</v>
      </c>
      <c r="W26" s="16">
        <f t="shared" si="24"/>
        <v>1.0359433537888647</v>
      </c>
      <c r="X26">
        <v>1.2283640338376398E-2</v>
      </c>
      <c r="AQ26">
        <v>25</v>
      </c>
      <c r="AR26">
        <v>2</v>
      </c>
      <c r="AS26">
        <v>16905</v>
      </c>
      <c r="AT26">
        <v>12.19</v>
      </c>
      <c r="AV26">
        <v>4</v>
      </c>
      <c r="AW26">
        <f t="shared" si="25"/>
        <v>15.215465729349736</v>
      </c>
      <c r="AX26">
        <f t="shared" si="26"/>
        <v>14.030697129466901</v>
      </c>
      <c r="AY26">
        <f t="shared" si="27"/>
        <v>8.9748096074985355</v>
      </c>
      <c r="AZ26">
        <f t="shared" si="28"/>
        <v>6.235500878734622</v>
      </c>
      <c r="BA26">
        <f t="shared" si="29"/>
        <v>2.420620972466315</v>
      </c>
      <c r="BB26">
        <f t="shared" si="30"/>
        <v>1.1196250732278852</v>
      </c>
      <c r="BC26">
        <f t="shared" si="31"/>
        <v>0.98793204452255423</v>
      </c>
      <c r="BD26">
        <f t="shared" si="32"/>
        <v>0.82577621558289405</v>
      </c>
      <c r="BE26">
        <f t="shared" si="33"/>
        <v>1.0483889865260692</v>
      </c>
      <c r="BF26">
        <v>4</v>
      </c>
      <c r="BG26">
        <f t="shared" si="34"/>
        <v>0.45962494763781653</v>
      </c>
      <c r="BH26">
        <f t="shared" si="35"/>
        <v>0.43657818886075556</v>
      </c>
      <c r="BI26">
        <f t="shared" si="36"/>
        <v>0.38875749357335948</v>
      </c>
      <c r="BJ26">
        <f t="shared" si="37"/>
        <v>0.16812432498820853</v>
      </c>
      <c r="BK26">
        <f t="shared" si="38"/>
        <v>8.1320009285976227E-2</v>
      </c>
      <c r="BL26">
        <f t="shared" si="39"/>
        <v>2.654030722393488E-2</v>
      </c>
      <c r="BM26">
        <f t="shared" si="40"/>
        <v>2.7491523142003496E-2</v>
      </c>
      <c r="BN26">
        <f t="shared" si="41"/>
        <v>6.0609336409502355E-2</v>
      </c>
      <c r="BO26">
        <f t="shared" si="42"/>
        <v>0.14903560255238432</v>
      </c>
    </row>
    <row r="27" spans="1:80" x14ac:dyDescent="0.2">
      <c r="A27">
        <v>26</v>
      </c>
      <c r="B27">
        <v>2</v>
      </c>
      <c r="C27">
        <v>1677</v>
      </c>
      <c r="D27">
        <v>12.44</v>
      </c>
      <c r="G27" s="16">
        <v>4</v>
      </c>
      <c r="H27" s="5">
        <f t="shared" si="43"/>
        <v>0.83969497916085467</v>
      </c>
      <c r="I27" s="16">
        <f t="shared" si="44"/>
        <v>2.7978560619510175</v>
      </c>
      <c r="J27" s="5">
        <f t="shared" si="45"/>
        <v>5.2080955641786497</v>
      </c>
      <c r="K27" s="16">
        <f t="shared" si="46"/>
        <v>7.9881981959133297</v>
      </c>
      <c r="L27" s="5">
        <f t="shared" si="47"/>
        <v>11.014938488576453</v>
      </c>
      <c r="M27" s="16">
        <f t="shared" si="48"/>
        <v>9.5667818488162908</v>
      </c>
      <c r="N27" s="6">
        <f t="shared" si="49"/>
        <v>10.100294386593513</v>
      </c>
      <c r="O27" s="16">
        <v>0.27849853443593009</v>
      </c>
      <c r="P27" s="4">
        <v>4</v>
      </c>
      <c r="Q27" s="16">
        <f t="shared" si="18"/>
        <v>4.1154473960328432E-2</v>
      </c>
      <c r="R27" s="5">
        <f t="shared" si="19"/>
        <v>1.5082065922679222E-2</v>
      </c>
      <c r="S27" s="16">
        <f t="shared" si="20"/>
        <v>0.55214054821700487</v>
      </c>
      <c r="T27" s="5">
        <f t="shared" si="21"/>
        <v>0.42653560673049906</v>
      </c>
      <c r="U27" s="16">
        <f t="shared" si="22"/>
        <v>0.23844870520133879</v>
      </c>
      <c r="V27" s="5">
        <f t="shared" si="23"/>
        <v>0.32435569673216841</v>
      </c>
      <c r="W27" s="16">
        <f t="shared" si="24"/>
        <v>0.69048895354114959</v>
      </c>
      <c r="X27">
        <v>1.0138877739612254E-2</v>
      </c>
      <c r="AQ27">
        <v>26</v>
      </c>
      <c r="AR27">
        <v>2</v>
      </c>
      <c r="AS27">
        <v>844</v>
      </c>
      <c r="AT27">
        <v>12.7</v>
      </c>
      <c r="AV27">
        <v>6</v>
      </c>
      <c r="AW27">
        <f t="shared" si="25"/>
        <v>21.487990626830697</v>
      </c>
      <c r="AX27">
        <f t="shared" si="26"/>
        <v>19.49525483304042</v>
      </c>
      <c r="AY27">
        <f t="shared" si="27"/>
        <v>12.588166373755124</v>
      </c>
      <c r="AZ27">
        <f t="shared" si="28"/>
        <v>8.5731693028705322</v>
      </c>
      <c r="BA27">
        <f t="shared" si="29"/>
        <v>3.1957820738137079</v>
      </c>
      <c r="BB27">
        <f t="shared" si="30"/>
        <v>1.3164616285881663</v>
      </c>
      <c r="BC27">
        <f t="shared" si="31"/>
        <v>1.055418863503222</v>
      </c>
      <c r="BD27">
        <f t="shared" si="32"/>
        <v>0.84639718804920916</v>
      </c>
      <c r="BE27">
        <f t="shared" si="33"/>
        <v>1.3188049209138839</v>
      </c>
      <c r="BF27">
        <v>6</v>
      </c>
      <c r="BG27">
        <f t="shared" si="34"/>
        <v>0.9184262765775576</v>
      </c>
      <c r="BH27">
        <f t="shared" si="35"/>
        <v>0.53997692693192711</v>
      </c>
      <c r="BI27">
        <f t="shared" si="36"/>
        <v>0.60956181771105467</v>
      </c>
      <c r="BJ27">
        <f t="shared" si="37"/>
        <v>4.5696002848501373E-2</v>
      </c>
      <c r="BK27">
        <f t="shared" si="38"/>
        <v>8.2450597744229151E-2</v>
      </c>
      <c r="BL27">
        <f t="shared" si="39"/>
        <v>6.3274099896380318E-2</v>
      </c>
      <c r="BM27">
        <f t="shared" si="40"/>
        <v>9.2808576783496147E-2</v>
      </c>
      <c r="BN27">
        <f t="shared" si="41"/>
        <v>4.811230546859379E-2</v>
      </c>
      <c r="BO27">
        <f t="shared" si="42"/>
        <v>0.18493253533122492</v>
      </c>
    </row>
    <row r="28" spans="1:80" x14ac:dyDescent="0.2">
      <c r="A28">
        <v>27</v>
      </c>
      <c r="B28">
        <v>2</v>
      </c>
      <c r="C28">
        <v>4625</v>
      </c>
      <c r="D28">
        <v>12.16</v>
      </c>
      <c r="G28" s="16">
        <v>6</v>
      </c>
      <c r="H28" s="5">
        <f t="shared" si="43"/>
        <v>1.1713459636308301</v>
      </c>
      <c r="I28" s="16">
        <f t="shared" si="44"/>
        <v>4.0750885558007219</v>
      </c>
      <c r="J28" s="5">
        <f t="shared" si="45"/>
        <v>7.3127224462536029</v>
      </c>
      <c r="K28" s="16">
        <f t="shared" si="46"/>
        <v>11.05996432405928</v>
      </c>
      <c r="L28" s="5">
        <f t="shared" si="47"/>
        <v>14.744190587775826</v>
      </c>
      <c r="M28" s="16">
        <f t="shared" si="48"/>
        <v>12.892150796597209</v>
      </c>
      <c r="N28" s="6">
        <f t="shared" si="49"/>
        <v>12.899241406337476</v>
      </c>
      <c r="O28" s="16">
        <v>0.36618421161476755</v>
      </c>
      <c r="P28" s="4">
        <v>6</v>
      </c>
      <c r="Q28" s="16">
        <f t="shared" si="18"/>
        <v>4.2340751817080025E-2</v>
      </c>
      <c r="R28" s="5">
        <f t="shared" si="19"/>
        <v>7.9585644237448849E-2</v>
      </c>
      <c r="S28" s="16">
        <f t="shared" si="20"/>
        <v>0.65232496771552639</v>
      </c>
      <c r="T28" s="5">
        <f t="shared" si="21"/>
        <v>0.49806128200730532</v>
      </c>
      <c r="U28" s="16">
        <f t="shared" si="22"/>
        <v>0.13591484769758522</v>
      </c>
      <c r="V28" s="5">
        <f t="shared" si="23"/>
        <v>0.20611254142434277</v>
      </c>
      <c r="W28" s="16">
        <f t="shared" si="24"/>
        <v>0.13227142937126204</v>
      </c>
      <c r="X28">
        <v>0.1029486047406787</v>
      </c>
      <c r="AQ28">
        <v>27</v>
      </c>
      <c r="AR28">
        <v>2</v>
      </c>
      <c r="AS28">
        <v>5447</v>
      </c>
      <c r="AT28">
        <v>12.29</v>
      </c>
      <c r="AV28">
        <v>8</v>
      </c>
      <c r="AW28">
        <f t="shared" si="25"/>
        <v>26.467018160515522</v>
      </c>
      <c r="AX28">
        <f t="shared" si="26"/>
        <v>24.36039835969537</v>
      </c>
      <c r="AY28">
        <f t="shared" si="27"/>
        <v>15.819097832454597</v>
      </c>
      <c r="AZ28">
        <f t="shared" si="28"/>
        <v>10.517164616285882</v>
      </c>
      <c r="BA28">
        <f t="shared" si="29"/>
        <v>3.7436438195664912</v>
      </c>
      <c r="BB28">
        <f t="shared" si="30"/>
        <v>1.4312829525483304</v>
      </c>
      <c r="BC28">
        <f t="shared" si="31"/>
        <v>1.1097832454598711</v>
      </c>
      <c r="BD28">
        <f t="shared" si="32"/>
        <v>0.9457527826596368</v>
      </c>
      <c r="BE28">
        <f t="shared" si="33"/>
        <v>1.2916227299355596</v>
      </c>
      <c r="BF28">
        <v>8</v>
      </c>
      <c r="BG28">
        <f t="shared" si="34"/>
        <v>1.5845170129464321</v>
      </c>
      <c r="BH28">
        <f t="shared" si="35"/>
        <v>0.51311424720682575</v>
      </c>
      <c r="BI28">
        <f t="shared" si="36"/>
        <v>0.73271734732980587</v>
      </c>
      <c r="BJ28">
        <f t="shared" si="37"/>
        <v>3.1101413048458575E-2</v>
      </c>
      <c r="BK28">
        <f t="shared" si="38"/>
        <v>7.7994681898872001E-2</v>
      </c>
      <c r="BL28">
        <f t="shared" si="39"/>
        <v>2.4025318088766411E-2</v>
      </c>
      <c r="BM28">
        <f t="shared" si="40"/>
        <v>4.8016341236201542E-2</v>
      </c>
      <c r="BN28">
        <f t="shared" si="41"/>
        <v>0.12361661046691833</v>
      </c>
      <c r="BO28">
        <f t="shared" si="42"/>
        <v>0.17667429607198934</v>
      </c>
    </row>
    <row r="29" spans="1:80" ht="17" thickBot="1" x14ac:dyDescent="0.25">
      <c r="A29">
        <v>28</v>
      </c>
      <c r="B29">
        <v>2</v>
      </c>
      <c r="C29">
        <v>7333</v>
      </c>
      <c r="D29">
        <v>12.01</v>
      </c>
      <c r="G29" s="18">
        <v>8</v>
      </c>
      <c r="H29" s="10">
        <f t="shared" si="43"/>
        <v>1.4139339065155088</v>
      </c>
      <c r="I29" s="18">
        <f t="shared" si="44"/>
        <v>4.9392579066169562</v>
      </c>
      <c r="J29" s="10">
        <f t="shared" si="45"/>
        <v>9.1041280952260184</v>
      </c>
      <c r="K29" s="18">
        <f t="shared" si="46"/>
        <v>13.526000321252548</v>
      </c>
      <c r="L29" s="10">
        <f t="shared" si="47"/>
        <v>18.336750634641671</v>
      </c>
      <c r="M29" s="18">
        <f t="shared" si="48"/>
        <v>15.952886375823807</v>
      </c>
      <c r="N29" s="11"/>
      <c r="O29" s="18">
        <v>0.33861009929437846</v>
      </c>
      <c r="P29" s="9">
        <v>8</v>
      </c>
      <c r="Q29" s="18">
        <f t="shared" si="18"/>
        <v>3.1951330576560452E-2</v>
      </c>
      <c r="R29" s="10">
        <f t="shared" si="19"/>
        <v>0.24293382257205945</v>
      </c>
      <c r="S29" s="18">
        <f t="shared" si="20"/>
        <v>0.98170772408269413</v>
      </c>
      <c r="T29" s="10">
        <f t="shared" si="21"/>
        <v>0.46635193215857851</v>
      </c>
      <c r="U29" s="18">
        <f t="shared" si="22"/>
        <v>0.72337340237268033</v>
      </c>
      <c r="V29" s="10">
        <f t="shared" si="23"/>
        <v>0.27189790119705348</v>
      </c>
      <c r="W29" s="18">
        <f t="shared" si="24"/>
        <v>0.70160007692812743</v>
      </c>
      <c r="X29">
        <v>2.7296978529725336E-2</v>
      </c>
      <c r="AQ29">
        <v>28</v>
      </c>
      <c r="AR29">
        <v>2</v>
      </c>
      <c r="AS29">
        <v>9983</v>
      </c>
      <c r="AT29">
        <v>12.36</v>
      </c>
    </row>
    <row r="30" spans="1:80" x14ac:dyDescent="0.2">
      <c r="A30">
        <v>29</v>
      </c>
      <c r="B30">
        <v>2</v>
      </c>
      <c r="C30">
        <v>10171</v>
      </c>
      <c r="D30">
        <v>12.24</v>
      </c>
      <c r="AQ30">
        <v>29</v>
      </c>
      <c r="AR30">
        <v>2</v>
      </c>
      <c r="AS30">
        <v>14046</v>
      </c>
      <c r="AT30">
        <v>12.28</v>
      </c>
    </row>
    <row r="31" spans="1:80" x14ac:dyDescent="0.2">
      <c r="A31">
        <v>30</v>
      </c>
      <c r="B31">
        <v>2</v>
      </c>
      <c r="C31">
        <v>12345</v>
      </c>
      <c r="D31">
        <v>12.15</v>
      </c>
      <c r="AQ31">
        <v>30</v>
      </c>
      <c r="AR31">
        <v>2</v>
      </c>
      <c r="AS31">
        <v>17544</v>
      </c>
      <c r="AT31">
        <v>12.31</v>
      </c>
    </row>
    <row r="32" spans="1:80" x14ac:dyDescent="0.2">
      <c r="A32">
        <v>31</v>
      </c>
      <c r="B32">
        <v>2</v>
      </c>
      <c r="C32">
        <v>1734</v>
      </c>
      <c r="D32">
        <v>12.29</v>
      </c>
      <c r="AQ32">
        <v>31</v>
      </c>
      <c r="AR32">
        <v>2</v>
      </c>
      <c r="AS32">
        <v>792</v>
      </c>
      <c r="AT32">
        <v>12.11</v>
      </c>
      <c r="BF32" s="24" t="s">
        <v>47</v>
      </c>
      <c r="BG32" s="24">
        <v>1</v>
      </c>
      <c r="BH32" s="24">
        <v>2</v>
      </c>
      <c r="BI32" s="24">
        <v>3</v>
      </c>
      <c r="BJ32" s="24" t="s">
        <v>33</v>
      </c>
      <c r="BK32" s="24" t="s">
        <v>18</v>
      </c>
    </row>
    <row r="33" spans="1:63" x14ac:dyDescent="0.2">
      <c r="A33">
        <v>32</v>
      </c>
      <c r="B33">
        <v>2</v>
      </c>
      <c r="C33">
        <v>2778</v>
      </c>
      <c r="D33">
        <v>12.37</v>
      </c>
      <c r="AQ33">
        <v>32</v>
      </c>
      <c r="AR33">
        <v>2</v>
      </c>
      <c r="AS33">
        <v>3586</v>
      </c>
      <c r="AT33">
        <v>12.32</v>
      </c>
      <c r="BF33" s="24">
        <v>10</v>
      </c>
      <c r="BG33" s="24">
        <v>2.9548999999999999</v>
      </c>
      <c r="BH33" s="24">
        <v>3.2515000000000001</v>
      </c>
      <c r="BI33" s="24">
        <v>3.3115999999999999</v>
      </c>
      <c r="BJ33" s="24">
        <f>STDEV(BG33:BI33)</f>
        <v>0.19097053001270473</v>
      </c>
      <c r="BK33" s="24">
        <f>AVERAGE(BG33:BI33)</f>
        <v>3.1726666666666667</v>
      </c>
    </row>
    <row r="34" spans="1:63" x14ac:dyDescent="0.2">
      <c r="A34">
        <v>33</v>
      </c>
      <c r="B34">
        <v>2</v>
      </c>
      <c r="C34">
        <v>5340</v>
      </c>
      <c r="D34">
        <v>11.85</v>
      </c>
      <c r="AQ34">
        <v>33</v>
      </c>
      <c r="AR34">
        <v>2</v>
      </c>
      <c r="AS34">
        <v>6659</v>
      </c>
      <c r="AT34">
        <v>12.35</v>
      </c>
      <c r="BF34" s="24">
        <v>8</v>
      </c>
      <c r="BG34" s="24">
        <v>2.9514</v>
      </c>
      <c r="BH34" s="24">
        <v>2.8220000000000001</v>
      </c>
      <c r="BI34" s="24">
        <v>2.9607999999999999</v>
      </c>
      <c r="BJ34" s="24">
        <f t="shared" ref="BJ34:BJ41" si="50">STDEV(BG34:BI34)</f>
        <v>7.7565198381748426E-2</v>
      </c>
      <c r="BK34" s="24">
        <f t="shared" ref="BK34:BK41" si="51">AVERAGE(BG34:BI34)</f>
        <v>2.9114000000000004</v>
      </c>
    </row>
    <row r="35" spans="1:63" x14ac:dyDescent="0.2">
      <c r="A35">
        <v>34</v>
      </c>
      <c r="B35">
        <v>2</v>
      </c>
      <c r="C35">
        <v>9791</v>
      </c>
      <c r="D35">
        <v>12.27</v>
      </c>
      <c r="AQ35">
        <v>34</v>
      </c>
      <c r="AR35">
        <v>2</v>
      </c>
      <c r="AS35">
        <v>9269</v>
      </c>
      <c r="AT35">
        <v>12.24</v>
      </c>
      <c r="BF35" s="24">
        <v>5</v>
      </c>
      <c r="BG35" s="24">
        <v>1.9351</v>
      </c>
      <c r="BH35" s="24">
        <v>1.8713</v>
      </c>
      <c r="BI35" s="24">
        <v>1.7574000000000001</v>
      </c>
      <c r="BJ35" s="24">
        <f t="shared" si="50"/>
        <v>9.0019386800844162E-2</v>
      </c>
      <c r="BK35" s="24">
        <f t="shared" si="51"/>
        <v>1.8546000000000002</v>
      </c>
    </row>
    <row r="36" spans="1:63" x14ac:dyDescent="0.2">
      <c r="A36">
        <v>35</v>
      </c>
      <c r="B36">
        <v>2</v>
      </c>
      <c r="C36">
        <v>13787</v>
      </c>
      <c r="D36">
        <v>12.35</v>
      </c>
      <c r="AQ36">
        <v>35</v>
      </c>
      <c r="AR36">
        <v>2</v>
      </c>
      <c r="AS36">
        <v>11671</v>
      </c>
      <c r="AT36">
        <v>12.26</v>
      </c>
      <c r="BF36" s="24">
        <v>3</v>
      </c>
      <c r="BG36" s="24">
        <v>1.2237</v>
      </c>
      <c r="BH36" s="24">
        <v>1.2121999999999999</v>
      </c>
      <c r="BI36" s="24">
        <v>1.2118</v>
      </c>
      <c r="BJ36" s="24">
        <f t="shared" si="50"/>
        <v>6.7579582715492064E-3</v>
      </c>
      <c r="BK36" s="24">
        <f t="shared" si="51"/>
        <v>1.2159000000000002</v>
      </c>
    </row>
    <row r="37" spans="1:63" x14ac:dyDescent="0.2">
      <c r="A37">
        <v>36</v>
      </c>
      <c r="B37">
        <v>2</v>
      </c>
      <c r="C37">
        <v>17064</v>
      </c>
      <c r="D37">
        <v>12.16</v>
      </c>
      <c r="AQ37">
        <v>36</v>
      </c>
      <c r="AR37">
        <v>2</v>
      </c>
      <c r="AS37">
        <v>832</v>
      </c>
      <c r="AT37">
        <v>11.92</v>
      </c>
      <c r="BF37" s="24">
        <v>1.5</v>
      </c>
      <c r="BG37" s="24">
        <v>0.34699999999999998</v>
      </c>
      <c r="BH37" s="24">
        <v>0.37</v>
      </c>
      <c r="BI37" s="24">
        <v>0.37269999999999998</v>
      </c>
      <c r="BJ37" s="24">
        <f t="shared" si="50"/>
        <v>1.4123148846250027E-2</v>
      </c>
      <c r="BK37" s="24">
        <f t="shared" si="51"/>
        <v>0.3632333333333333</v>
      </c>
    </row>
    <row r="38" spans="1:63" x14ac:dyDescent="0.2">
      <c r="A38">
        <v>37</v>
      </c>
      <c r="B38">
        <v>2</v>
      </c>
      <c r="C38">
        <v>2791</v>
      </c>
      <c r="D38">
        <v>12.17</v>
      </c>
      <c r="AQ38">
        <v>37</v>
      </c>
      <c r="AR38">
        <v>2</v>
      </c>
      <c r="AS38">
        <v>3757</v>
      </c>
      <c r="AT38">
        <v>12.32</v>
      </c>
      <c r="BF38" s="24">
        <v>0.8</v>
      </c>
      <c r="BG38" s="24">
        <v>5.5100000000000003E-2</v>
      </c>
      <c r="BH38" s="24">
        <v>9.8799999999999999E-2</v>
      </c>
      <c r="BI38" s="24">
        <v>9.1999999999999998E-2</v>
      </c>
      <c r="BJ38" s="24">
        <f t="shared" si="50"/>
        <v>2.3514321876961144E-2</v>
      </c>
      <c r="BK38" s="24">
        <f t="shared" si="51"/>
        <v>8.1966666666666674E-2</v>
      </c>
    </row>
    <row r="39" spans="1:63" x14ac:dyDescent="0.2">
      <c r="A39">
        <v>38</v>
      </c>
      <c r="B39">
        <v>2</v>
      </c>
      <c r="C39">
        <v>3120</v>
      </c>
      <c r="D39">
        <v>12.26</v>
      </c>
      <c r="AQ39">
        <v>38</v>
      </c>
      <c r="AR39">
        <v>2</v>
      </c>
      <c r="AS39">
        <v>6385</v>
      </c>
      <c r="AT39">
        <v>12.28</v>
      </c>
      <c r="BF39" s="24">
        <v>0.4</v>
      </c>
      <c r="BG39" s="24">
        <v>3.8399999999999997E-2</v>
      </c>
      <c r="BH39" s="24">
        <v>4.2099999999999999E-2</v>
      </c>
      <c r="BI39" s="24">
        <v>3.9399999999999998E-2</v>
      </c>
      <c r="BJ39" s="24">
        <f t="shared" si="50"/>
        <v>1.9139836293274133E-3</v>
      </c>
      <c r="BK39" s="24">
        <f t="shared" si="51"/>
        <v>3.9966666666666657E-2</v>
      </c>
    </row>
    <row r="40" spans="1:63" x14ac:dyDescent="0.2">
      <c r="A40">
        <v>39</v>
      </c>
      <c r="B40">
        <v>2</v>
      </c>
      <c r="C40">
        <v>6487</v>
      </c>
      <c r="D40">
        <v>12.31</v>
      </c>
      <c r="AQ40">
        <v>39</v>
      </c>
      <c r="AR40">
        <v>2</v>
      </c>
      <c r="AS40">
        <v>9132</v>
      </c>
      <c r="AT40">
        <v>12.25</v>
      </c>
      <c r="BF40" s="24">
        <v>0.2</v>
      </c>
      <c r="BG40" s="24">
        <v>3.61E-2</v>
      </c>
      <c r="BH40" s="24">
        <v>3.3799999999999997E-2</v>
      </c>
      <c r="BI40" s="24">
        <v>4.1599999999999998E-2</v>
      </c>
      <c r="BJ40" s="24">
        <f t="shared" si="50"/>
        <v>4.007908847932215E-3</v>
      </c>
      <c r="BK40" s="24">
        <f t="shared" si="51"/>
        <v>3.716666666666666E-2</v>
      </c>
    </row>
    <row r="41" spans="1:63" x14ac:dyDescent="0.2">
      <c r="A41">
        <v>40</v>
      </c>
      <c r="B41">
        <v>2</v>
      </c>
      <c r="C41">
        <v>11331</v>
      </c>
      <c r="D41">
        <v>12.13</v>
      </c>
      <c r="AQ41">
        <v>40</v>
      </c>
      <c r="AR41">
        <v>2</v>
      </c>
      <c r="AS41">
        <v>11415</v>
      </c>
      <c r="AT41">
        <v>12.36</v>
      </c>
      <c r="BF41" s="24">
        <v>0</v>
      </c>
      <c r="BG41" s="24">
        <v>0.10589999999999999</v>
      </c>
      <c r="BH41" s="24">
        <v>7.0300000000000001E-2</v>
      </c>
      <c r="BI41" s="24">
        <v>6.4500000000000002E-2</v>
      </c>
      <c r="BJ41" s="24">
        <f t="shared" si="50"/>
        <v>2.2416363071054431E-2</v>
      </c>
      <c r="BK41" s="24">
        <f t="shared" si="51"/>
        <v>8.0233333333333337E-2</v>
      </c>
    </row>
    <row r="42" spans="1:63" x14ac:dyDescent="0.2">
      <c r="A42">
        <v>41</v>
      </c>
      <c r="B42">
        <v>2</v>
      </c>
      <c r="C42">
        <v>14634</v>
      </c>
      <c r="D42">
        <v>12.18</v>
      </c>
      <c r="AQ42">
        <v>41</v>
      </c>
      <c r="AR42">
        <v>2</v>
      </c>
      <c r="AS42">
        <v>741</v>
      </c>
      <c r="AT42">
        <v>11.99</v>
      </c>
    </row>
    <row r="43" spans="1:63" x14ac:dyDescent="0.2">
      <c r="A43">
        <v>42</v>
      </c>
      <c r="B43">
        <v>2</v>
      </c>
      <c r="C43">
        <v>18141</v>
      </c>
      <c r="D43">
        <v>12.27</v>
      </c>
      <c r="AQ43">
        <v>42</v>
      </c>
      <c r="AR43">
        <v>2</v>
      </c>
      <c r="AS43">
        <v>3388</v>
      </c>
      <c r="AT43">
        <v>12.35</v>
      </c>
    </row>
    <row r="44" spans="1:63" x14ac:dyDescent="0.2">
      <c r="A44">
        <v>43</v>
      </c>
      <c r="B44">
        <v>2</v>
      </c>
      <c r="C44">
        <v>1541</v>
      </c>
      <c r="D44">
        <v>12.33</v>
      </c>
      <c r="AQ44">
        <v>43</v>
      </c>
      <c r="AR44">
        <v>2</v>
      </c>
      <c r="AS44">
        <v>6106</v>
      </c>
      <c r="AT44">
        <v>12.38</v>
      </c>
    </row>
    <row r="45" spans="1:63" x14ac:dyDescent="0.2">
      <c r="A45">
        <v>44</v>
      </c>
      <c r="B45">
        <v>2</v>
      </c>
      <c r="C45">
        <v>2269</v>
      </c>
      <c r="D45">
        <v>12.06</v>
      </c>
      <c r="AQ45">
        <v>44</v>
      </c>
      <c r="AR45">
        <v>2</v>
      </c>
      <c r="AS45">
        <v>8459</v>
      </c>
      <c r="AT45">
        <v>11.99</v>
      </c>
    </row>
    <row r="46" spans="1:63" x14ac:dyDescent="0.2">
      <c r="A46">
        <v>45</v>
      </c>
      <c r="B46">
        <v>2</v>
      </c>
      <c r="C46">
        <v>7207</v>
      </c>
      <c r="D46">
        <v>12.21</v>
      </c>
      <c r="AQ46">
        <v>45</v>
      </c>
      <c r="AR46">
        <v>2</v>
      </c>
      <c r="AS46">
        <v>10668</v>
      </c>
      <c r="AT46">
        <v>12.39</v>
      </c>
    </row>
    <row r="47" spans="1:63" x14ac:dyDescent="0.2">
      <c r="A47">
        <v>46</v>
      </c>
      <c r="B47">
        <v>2</v>
      </c>
      <c r="C47">
        <v>12779</v>
      </c>
      <c r="D47">
        <v>12.32</v>
      </c>
      <c r="AQ47">
        <v>46</v>
      </c>
      <c r="AR47">
        <v>2</v>
      </c>
      <c r="AS47">
        <v>591</v>
      </c>
      <c r="AT47">
        <v>12.53</v>
      </c>
    </row>
    <row r="48" spans="1:63" x14ac:dyDescent="0.2">
      <c r="A48">
        <v>47</v>
      </c>
      <c r="B48">
        <v>2</v>
      </c>
      <c r="C48">
        <v>17886</v>
      </c>
      <c r="D48">
        <v>12.13</v>
      </c>
      <c r="AQ48">
        <v>47</v>
      </c>
      <c r="AR48">
        <v>2</v>
      </c>
      <c r="AS48">
        <v>2523</v>
      </c>
      <c r="AT48">
        <v>12.31</v>
      </c>
    </row>
    <row r="49" spans="1:46" x14ac:dyDescent="0.2">
      <c r="A49">
        <v>48</v>
      </c>
      <c r="B49">
        <v>2</v>
      </c>
      <c r="C49">
        <v>22243</v>
      </c>
      <c r="D49">
        <v>12.28</v>
      </c>
      <c r="AQ49">
        <v>48</v>
      </c>
      <c r="AR49">
        <v>2</v>
      </c>
      <c r="AS49">
        <v>4370</v>
      </c>
      <c r="AT49">
        <v>12.18</v>
      </c>
    </row>
    <row r="50" spans="1:46" x14ac:dyDescent="0.2">
      <c r="A50">
        <v>49</v>
      </c>
      <c r="B50">
        <v>2</v>
      </c>
      <c r="C50">
        <v>1435</v>
      </c>
      <c r="D50">
        <v>12.47</v>
      </c>
      <c r="AQ50">
        <v>49</v>
      </c>
      <c r="AR50">
        <v>2</v>
      </c>
      <c r="AS50">
        <v>6098</v>
      </c>
      <c r="AT50">
        <v>12.3</v>
      </c>
    </row>
    <row r="51" spans="1:46" x14ac:dyDescent="0.2">
      <c r="A51">
        <v>50</v>
      </c>
      <c r="B51">
        <v>2</v>
      </c>
      <c r="C51">
        <v>1983</v>
      </c>
      <c r="D51">
        <v>12.37</v>
      </c>
      <c r="AQ51">
        <v>50</v>
      </c>
      <c r="AR51">
        <v>2</v>
      </c>
      <c r="AS51">
        <v>7483</v>
      </c>
      <c r="AT51">
        <v>12.38</v>
      </c>
    </row>
    <row r="52" spans="1:46" x14ac:dyDescent="0.2">
      <c r="A52">
        <v>51</v>
      </c>
      <c r="B52">
        <v>2</v>
      </c>
      <c r="C52">
        <v>6483</v>
      </c>
      <c r="D52">
        <v>12.39</v>
      </c>
      <c r="AQ52">
        <v>51</v>
      </c>
      <c r="AR52">
        <v>2</v>
      </c>
      <c r="AS52">
        <v>624</v>
      </c>
      <c r="AT52">
        <v>12.16</v>
      </c>
    </row>
    <row r="53" spans="1:46" ht="17" thickBot="1" x14ac:dyDescent="0.25">
      <c r="A53">
        <v>52</v>
      </c>
      <c r="B53">
        <v>2</v>
      </c>
      <c r="C53">
        <v>10967</v>
      </c>
      <c r="D53">
        <v>12.29</v>
      </c>
      <c r="AQ53">
        <v>52</v>
      </c>
      <c r="AR53">
        <v>2</v>
      </c>
      <c r="AS53">
        <v>2594</v>
      </c>
      <c r="AT53">
        <v>12.13</v>
      </c>
    </row>
    <row r="54" spans="1:46" ht="17" thickBot="1" x14ac:dyDescent="0.25">
      <c r="A54">
        <v>53</v>
      </c>
      <c r="B54">
        <v>2</v>
      </c>
      <c r="C54">
        <v>15941</v>
      </c>
      <c r="D54">
        <v>12.26</v>
      </c>
      <c r="Q54" s="1"/>
      <c r="R54" s="2" t="s">
        <v>29</v>
      </c>
      <c r="S54" s="2"/>
      <c r="T54" s="2"/>
      <c r="U54" s="2"/>
      <c r="V54" s="2"/>
      <c r="W54" s="3"/>
      <c r="AQ54">
        <v>53</v>
      </c>
      <c r="AR54">
        <v>2</v>
      </c>
      <c r="AS54">
        <v>4573</v>
      </c>
      <c r="AT54">
        <v>12.44</v>
      </c>
    </row>
    <row r="55" spans="1:46" ht="17" thickBot="1" x14ac:dyDescent="0.25">
      <c r="A55">
        <v>54</v>
      </c>
      <c r="B55">
        <v>2</v>
      </c>
      <c r="C55">
        <v>19534</v>
      </c>
      <c r="D55">
        <v>12.31</v>
      </c>
      <c r="Q55" s="19" t="s">
        <v>28</v>
      </c>
      <c r="R55" s="1" t="s">
        <v>22</v>
      </c>
      <c r="S55" s="3" t="s">
        <v>23</v>
      </c>
      <c r="T55" s="12" t="s">
        <v>24</v>
      </c>
      <c r="U55" s="14" t="s">
        <v>25</v>
      </c>
      <c r="V55" s="12" t="s">
        <v>26</v>
      </c>
      <c r="W55" s="14" t="s">
        <v>27</v>
      </c>
      <c r="X55" s="21" t="s">
        <v>18</v>
      </c>
      <c r="Y55" s="22" t="s">
        <v>30</v>
      </c>
      <c r="Z55" s="20" t="s">
        <v>32</v>
      </c>
      <c r="AB55" t="s">
        <v>33</v>
      </c>
      <c r="AQ55">
        <v>54</v>
      </c>
      <c r="AR55">
        <v>2</v>
      </c>
      <c r="AS55">
        <v>6130</v>
      </c>
      <c r="AT55">
        <v>12.27</v>
      </c>
    </row>
    <row r="56" spans="1:46" ht="17" thickBot="1" x14ac:dyDescent="0.25">
      <c r="A56">
        <v>55</v>
      </c>
      <c r="B56">
        <v>2</v>
      </c>
      <c r="C56">
        <v>1323</v>
      </c>
      <c r="D56">
        <v>12.27</v>
      </c>
      <c r="Q56" s="12" t="s">
        <v>31</v>
      </c>
      <c r="R56" s="1"/>
      <c r="S56" s="3"/>
      <c r="T56" s="1"/>
      <c r="U56" s="3"/>
      <c r="V56" s="1"/>
      <c r="W56" s="2"/>
      <c r="X56" s="1">
        <v>2.3199999999999998E-2</v>
      </c>
      <c r="Y56" s="3">
        <v>2.3199999999999998E-2</v>
      </c>
      <c r="Z56" s="24">
        <v>2.3199999999999998E-2</v>
      </c>
      <c r="AA56" s="24">
        <v>0</v>
      </c>
      <c r="AB56" s="24"/>
      <c r="AQ56">
        <v>55</v>
      </c>
      <c r="AR56">
        <v>2</v>
      </c>
      <c r="AS56">
        <v>7457</v>
      </c>
      <c r="AT56">
        <v>12.11</v>
      </c>
    </row>
    <row r="57" spans="1:46" ht="17" thickBot="1" x14ac:dyDescent="0.25">
      <c r="A57">
        <v>56</v>
      </c>
      <c r="B57">
        <v>2</v>
      </c>
      <c r="C57">
        <v>1717</v>
      </c>
      <c r="D57">
        <v>12.26</v>
      </c>
      <c r="Q57" s="12" t="s">
        <v>6</v>
      </c>
      <c r="R57" s="4">
        <v>0.1782</v>
      </c>
      <c r="S57" s="7">
        <v>0.19589999999999999</v>
      </c>
      <c r="T57" s="4">
        <v>0.17050000000000001</v>
      </c>
      <c r="U57" s="6"/>
      <c r="V57" s="4">
        <v>0.16930000000000001</v>
      </c>
      <c r="W57" s="23">
        <v>0.18410000000000001</v>
      </c>
      <c r="X57" s="4">
        <f>AVERAGE(R57,T57,V57)</f>
        <v>0.17266666666666666</v>
      </c>
      <c r="Y57" s="6">
        <f>AVERAGE(R57,T57,W57)</f>
        <v>0.17760000000000001</v>
      </c>
      <c r="Z57" s="24">
        <v>0.17280000000000001</v>
      </c>
      <c r="AA57" s="24">
        <v>5</v>
      </c>
      <c r="AB57" s="24">
        <f t="shared" ref="AB57:AB63" si="52">STDEV(R57,T57,V57)</f>
        <v>4.8294237061302951E-3</v>
      </c>
      <c r="AQ57">
        <v>56</v>
      </c>
      <c r="AR57">
        <v>2</v>
      </c>
      <c r="AS57">
        <v>660</v>
      </c>
      <c r="AT57">
        <v>12.24</v>
      </c>
    </row>
    <row r="58" spans="1:46" ht="17" thickBot="1" x14ac:dyDescent="0.25">
      <c r="A58">
        <v>57</v>
      </c>
      <c r="B58">
        <v>2</v>
      </c>
      <c r="C58">
        <v>4505</v>
      </c>
      <c r="D58">
        <v>12.15</v>
      </c>
      <c r="Q58" s="12" t="s">
        <v>7</v>
      </c>
      <c r="R58" s="4">
        <v>0.62739999999999996</v>
      </c>
      <c r="S58" s="6"/>
      <c r="T58" s="4">
        <v>0.59899999999999998</v>
      </c>
      <c r="U58" s="6"/>
      <c r="V58" s="4">
        <v>0.57550000000000001</v>
      </c>
      <c r="W58" s="23">
        <v>0.63349999999999995</v>
      </c>
      <c r="X58" s="4">
        <f t="shared" ref="X58:X63" si="53">AVERAGE(R58,T58,V58)</f>
        <v>0.60063333333333324</v>
      </c>
      <c r="Y58" s="6">
        <f>AVERAGE(R58,T58,W58)</f>
        <v>0.61996666666666667</v>
      </c>
      <c r="Z58" s="24">
        <v>0.60109999999999997</v>
      </c>
      <c r="AA58" s="24">
        <v>20</v>
      </c>
      <c r="AB58" s="24">
        <f t="shared" si="52"/>
        <v>2.5988523107966947E-2</v>
      </c>
      <c r="AQ58">
        <v>57</v>
      </c>
      <c r="AR58">
        <v>2</v>
      </c>
      <c r="AS58">
        <v>2558</v>
      </c>
      <c r="AT58">
        <v>12.38</v>
      </c>
    </row>
    <row r="59" spans="1:46" ht="17" thickBot="1" x14ac:dyDescent="0.25">
      <c r="A59">
        <v>58</v>
      </c>
      <c r="B59">
        <v>2</v>
      </c>
      <c r="C59">
        <v>8098</v>
      </c>
      <c r="D59">
        <v>12.23</v>
      </c>
      <c r="Q59" s="12" t="s">
        <v>8</v>
      </c>
      <c r="R59" s="4">
        <v>1.2038</v>
      </c>
      <c r="S59" s="6"/>
      <c r="T59" s="4">
        <v>1.1008</v>
      </c>
      <c r="U59" s="6"/>
      <c r="V59" s="4">
        <v>0.96430000000000005</v>
      </c>
      <c r="W59" s="23">
        <v>1.0355000000000001</v>
      </c>
      <c r="X59" s="4">
        <f t="shared" si="53"/>
        <v>1.0896333333333332</v>
      </c>
      <c r="Y59" s="6">
        <f>AVERAGE(R59,T59,W59)</f>
        <v>1.1133666666666666</v>
      </c>
      <c r="Z59" s="24">
        <v>1.0880000000000001</v>
      </c>
      <c r="AA59" s="24">
        <v>50</v>
      </c>
      <c r="AB59" s="24">
        <f t="shared" si="52"/>
        <v>0.12013984906488491</v>
      </c>
      <c r="AQ59">
        <v>58</v>
      </c>
      <c r="AR59">
        <v>2</v>
      </c>
      <c r="AS59">
        <v>4362</v>
      </c>
      <c r="AT59">
        <v>12.45</v>
      </c>
    </row>
    <row r="60" spans="1:46" ht="17" thickBot="1" x14ac:dyDescent="0.25">
      <c r="A60">
        <v>59</v>
      </c>
      <c r="B60">
        <v>2</v>
      </c>
      <c r="C60">
        <v>11563</v>
      </c>
      <c r="D60">
        <v>12.3</v>
      </c>
      <c r="Q60" s="12" t="s">
        <v>9</v>
      </c>
      <c r="R60" s="4">
        <v>1.6209</v>
      </c>
      <c r="S60" s="7">
        <v>1.7858000000000001</v>
      </c>
      <c r="T60" s="4">
        <v>1.6955</v>
      </c>
      <c r="U60" s="6"/>
      <c r="V60" s="4">
        <v>1.5802</v>
      </c>
      <c r="W60" s="23">
        <v>1.6439999999999999</v>
      </c>
      <c r="X60" s="4">
        <f t="shared" si="53"/>
        <v>1.6321999999999999</v>
      </c>
      <c r="Y60" s="6">
        <f>AVERAGE(R60,T60,W60)</f>
        <v>1.6534666666666666</v>
      </c>
      <c r="Z60" s="24">
        <v>1.6329</v>
      </c>
      <c r="AA60" s="24">
        <v>100</v>
      </c>
      <c r="AB60" s="24">
        <f t="shared" si="52"/>
        <v>5.8474695381848706E-2</v>
      </c>
      <c r="AQ60">
        <v>59</v>
      </c>
      <c r="AR60">
        <v>2</v>
      </c>
      <c r="AS60">
        <v>6065</v>
      </c>
      <c r="AT60">
        <v>12.34</v>
      </c>
    </row>
    <row r="61" spans="1:46" ht="17" thickBot="1" x14ac:dyDescent="0.25">
      <c r="A61">
        <v>60</v>
      </c>
      <c r="B61">
        <v>2</v>
      </c>
      <c r="C61">
        <v>14722</v>
      </c>
      <c r="D61">
        <v>12.25</v>
      </c>
      <c r="Q61" s="12" t="s">
        <v>10</v>
      </c>
      <c r="R61" s="4">
        <v>2.1185</v>
      </c>
      <c r="S61" s="6">
        <v>2.2696999999999998</v>
      </c>
      <c r="T61" s="4">
        <v>2.2364000000000002</v>
      </c>
      <c r="U61" s="6"/>
      <c r="V61" s="4">
        <v>2.0806</v>
      </c>
      <c r="W61" s="5"/>
      <c r="X61" s="4">
        <f t="shared" si="53"/>
        <v>2.1451666666666669</v>
      </c>
      <c r="Y61" s="6">
        <f>AVERAGE(R61,T61,V61)</f>
        <v>2.1451666666666669</v>
      </c>
      <c r="Z61" s="24">
        <v>2.1480999999999999</v>
      </c>
      <c r="AA61" s="24">
        <v>300</v>
      </c>
      <c r="AB61" s="24">
        <f t="shared" si="52"/>
        <v>8.1251112812892282E-2</v>
      </c>
      <c r="AQ61">
        <v>60</v>
      </c>
      <c r="AR61">
        <v>2</v>
      </c>
      <c r="AS61">
        <v>7501</v>
      </c>
      <c r="AT61">
        <v>12.25</v>
      </c>
    </row>
    <row r="62" spans="1:46" ht="17" thickBot="1" x14ac:dyDescent="0.25">
      <c r="A62">
        <v>61</v>
      </c>
      <c r="B62">
        <v>2</v>
      </c>
      <c r="C62">
        <v>834</v>
      </c>
      <c r="D62">
        <v>12.14</v>
      </c>
      <c r="Q62" s="12" t="s">
        <v>11</v>
      </c>
      <c r="R62" s="4">
        <v>1.7578</v>
      </c>
      <c r="S62" s="6"/>
      <c r="T62" s="4">
        <v>1.8335999999999999</v>
      </c>
      <c r="U62" s="6"/>
      <c r="V62" s="4">
        <v>1.6901999999999999</v>
      </c>
      <c r="W62" s="5">
        <v>1.8159000000000001</v>
      </c>
      <c r="X62" s="4">
        <f t="shared" si="53"/>
        <v>1.7605333333333333</v>
      </c>
      <c r="Y62" s="6">
        <f>AVERAGE(R62,T62,W62)</f>
        <v>1.8024333333333333</v>
      </c>
      <c r="Z62" s="24">
        <v>1.8440000000000001</v>
      </c>
      <c r="AA62" s="24">
        <v>400</v>
      </c>
      <c r="AB62" s="24">
        <f t="shared" si="52"/>
        <v>7.1739064207259715E-2</v>
      </c>
      <c r="AQ62">
        <v>61</v>
      </c>
      <c r="AR62">
        <v>2</v>
      </c>
      <c r="AS62">
        <v>808</v>
      </c>
      <c r="AT62">
        <v>12.56</v>
      </c>
    </row>
    <row r="63" spans="1:46" ht="17" thickBot="1" x14ac:dyDescent="0.25">
      <c r="A63">
        <v>62</v>
      </c>
      <c r="B63">
        <v>2</v>
      </c>
      <c r="C63">
        <v>1240</v>
      </c>
      <c r="D63">
        <v>12.38</v>
      </c>
      <c r="Q63" s="12" t="s">
        <v>12</v>
      </c>
      <c r="R63" s="9">
        <v>1.8779999999999999</v>
      </c>
      <c r="S63" s="11"/>
      <c r="T63" s="9">
        <v>1.8604000000000001</v>
      </c>
      <c r="U63" s="11"/>
      <c r="V63" s="9">
        <v>1.8274999999999999</v>
      </c>
      <c r="W63" s="10">
        <v>1.9346000000000001</v>
      </c>
      <c r="X63" s="9">
        <f t="shared" si="53"/>
        <v>1.8552999999999999</v>
      </c>
      <c r="Y63" s="11">
        <f t="shared" ref="Y63" si="54">AVERAGE(R63,T63,W63)</f>
        <v>1.891</v>
      </c>
      <c r="Z63" s="24">
        <v>1.8857999999999999</v>
      </c>
      <c r="AA63" s="24">
        <v>500</v>
      </c>
      <c r="AB63" s="24">
        <f t="shared" si="52"/>
        <v>2.5633376679633928E-2</v>
      </c>
      <c r="AQ63">
        <v>62</v>
      </c>
      <c r="AR63">
        <v>2</v>
      </c>
      <c r="AS63">
        <v>1214</v>
      </c>
      <c r="AT63">
        <v>12.15</v>
      </c>
    </row>
    <row r="64" spans="1:46" x14ac:dyDescent="0.2">
      <c r="A64">
        <v>63</v>
      </c>
      <c r="B64">
        <v>2</v>
      </c>
      <c r="C64">
        <v>3540</v>
      </c>
      <c r="D64">
        <v>12.41</v>
      </c>
      <c r="AQ64">
        <v>63</v>
      </c>
      <c r="AR64">
        <v>2</v>
      </c>
      <c r="AS64">
        <v>1773</v>
      </c>
      <c r="AT64">
        <v>12.38</v>
      </c>
    </row>
    <row r="65" spans="1:46" x14ac:dyDescent="0.2">
      <c r="A65">
        <v>64</v>
      </c>
      <c r="B65">
        <v>2</v>
      </c>
      <c r="C65">
        <v>6540</v>
      </c>
      <c r="D65">
        <v>12.28</v>
      </c>
      <c r="AQ65">
        <v>64</v>
      </c>
      <c r="AR65">
        <v>2</v>
      </c>
      <c r="AS65">
        <v>2298</v>
      </c>
      <c r="AT65">
        <v>12.29</v>
      </c>
    </row>
    <row r="66" spans="1:46" x14ac:dyDescent="0.2">
      <c r="A66">
        <v>65</v>
      </c>
      <c r="B66">
        <v>2</v>
      </c>
      <c r="C66">
        <v>8991</v>
      </c>
      <c r="D66">
        <v>12.29</v>
      </c>
      <c r="AQ66">
        <v>65</v>
      </c>
      <c r="AR66">
        <v>2</v>
      </c>
      <c r="AS66">
        <v>2724</v>
      </c>
      <c r="AT66">
        <v>12.39</v>
      </c>
    </row>
    <row r="67" spans="1:46" x14ac:dyDescent="0.2">
      <c r="A67">
        <v>66</v>
      </c>
      <c r="B67">
        <v>2</v>
      </c>
      <c r="C67">
        <v>11088</v>
      </c>
      <c r="D67">
        <v>12.2</v>
      </c>
      <c r="AQ67">
        <v>66</v>
      </c>
      <c r="AR67">
        <v>2</v>
      </c>
      <c r="AS67">
        <v>581</v>
      </c>
      <c r="AT67">
        <v>12.3</v>
      </c>
    </row>
    <row r="68" spans="1:46" x14ac:dyDescent="0.2">
      <c r="A68">
        <v>67</v>
      </c>
      <c r="B68">
        <v>2</v>
      </c>
      <c r="C68">
        <v>1305</v>
      </c>
      <c r="D68">
        <v>12.19</v>
      </c>
      <c r="AA68" s="24"/>
      <c r="AQ68">
        <v>67</v>
      </c>
      <c r="AR68">
        <v>2</v>
      </c>
      <c r="AS68">
        <v>1198</v>
      </c>
      <c r="AT68">
        <v>12.23</v>
      </c>
    </row>
    <row r="69" spans="1:46" x14ac:dyDescent="0.2">
      <c r="A69">
        <v>68</v>
      </c>
      <c r="B69">
        <v>2</v>
      </c>
      <c r="C69">
        <v>1303</v>
      </c>
      <c r="D69">
        <v>12.22</v>
      </c>
      <c r="AQ69">
        <v>68</v>
      </c>
      <c r="AR69">
        <v>2</v>
      </c>
      <c r="AS69">
        <v>1733</v>
      </c>
      <c r="AT69">
        <v>12.34</v>
      </c>
    </row>
    <row r="70" spans="1:46" x14ac:dyDescent="0.2">
      <c r="A70">
        <v>69</v>
      </c>
      <c r="B70">
        <v>2</v>
      </c>
      <c r="C70">
        <v>4431</v>
      </c>
      <c r="D70">
        <v>12.3</v>
      </c>
      <c r="AQ70">
        <v>69</v>
      </c>
      <c r="AR70">
        <v>2</v>
      </c>
      <c r="AS70">
        <v>2315</v>
      </c>
      <c r="AT70">
        <v>12.3</v>
      </c>
    </row>
    <row r="71" spans="1:46" x14ac:dyDescent="0.2">
      <c r="A71">
        <v>70</v>
      </c>
      <c r="B71">
        <v>2</v>
      </c>
      <c r="C71">
        <v>7615</v>
      </c>
      <c r="D71">
        <v>12.24</v>
      </c>
      <c r="AQ71">
        <v>70</v>
      </c>
      <c r="AR71">
        <v>2</v>
      </c>
      <c r="AS71">
        <v>2648</v>
      </c>
      <c r="AT71">
        <v>12.5</v>
      </c>
    </row>
    <row r="72" spans="1:46" x14ac:dyDescent="0.2">
      <c r="A72">
        <v>71</v>
      </c>
      <c r="B72">
        <v>2</v>
      </c>
      <c r="C72">
        <v>10039</v>
      </c>
      <c r="D72">
        <v>12.29</v>
      </c>
      <c r="AQ72">
        <v>71</v>
      </c>
      <c r="AR72">
        <v>2</v>
      </c>
      <c r="AS72">
        <v>504</v>
      </c>
      <c r="AT72">
        <v>12.66</v>
      </c>
    </row>
    <row r="73" spans="1:46" x14ac:dyDescent="0.2">
      <c r="A73">
        <v>72</v>
      </c>
      <c r="B73">
        <v>2</v>
      </c>
      <c r="C73">
        <v>13078</v>
      </c>
      <c r="D73">
        <v>12.19</v>
      </c>
      <c r="AQ73">
        <v>72</v>
      </c>
      <c r="AR73">
        <v>2</v>
      </c>
      <c r="AS73">
        <v>1141</v>
      </c>
      <c r="AT73">
        <v>11.96</v>
      </c>
    </row>
    <row r="74" spans="1:46" x14ac:dyDescent="0.2">
      <c r="A74">
        <v>73</v>
      </c>
      <c r="B74">
        <v>2</v>
      </c>
      <c r="C74">
        <v>1549</v>
      </c>
      <c r="D74">
        <v>12.22</v>
      </c>
      <c r="AQ74">
        <v>73</v>
      </c>
      <c r="AR74">
        <v>2</v>
      </c>
      <c r="AS74">
        <v>1659</v>
      </c>
      <c r="AT74">
        <v>12.49</v>
      </c>
    </row>
    <row r="75" spans="1:46" x14ac:dyDescent="0.2">
      <c r="A75">
        <v>74</v>
      </c>
      <c r="B75">
        <v>2</v>
      </c>
      <c r="C75">
        <v>2396</v>
      </c>
      <c r="D75">
        <v>12.27</v>
      </c>
      <c r="AQ75">
        <v>74</v>
      </c>
      <c r="AR75">
        <v>2</v>
      </c>
      <c r="AS75">
        <v>2206</v>
      </c>
      <c r="AT75">
        <v>12.35</v>
      </c>
    </row>
    <row r="76" spans="1:46" x14ac:dyDescent="0.2">
      <c r="A76">
        <v>75</v>
      </c>
      <c r="B76">
        <v>2</v>
      </c>
      <c r="C76">
        <v>5656</v>
      </c>
      <c r="D76">
        <v>12.12</v>
      </c>
      <c r="AQ76">
        <v>75</v>
      </c>
      <c r="AR76">
        <v>2</v>
      </c>
      <c r="AS76">
        <v>2616</v>
      </c>
      <c r="AT76">
        <v>12.08</v>
      </c>
    </row>
    <row r="77" spans="1:46" x14ac:dyDescent="0.2">
      <c r="A77">
        <v>76</v>
      </c>
      <c r="B77">
        <v>2</v>
      </c>
      <c r="C77">
        <v>9923</v>
      </c>
      <c r="D77">
        <v>12.23</v>
      </c>
      <c r="AQ77">
        <v>76</v>
      </c>
      <c r="AR77">
        <v>2</v>
      </c>
      <c r="AS77">
        <v>740</v>
      </c>
      <c r="AT77">
        <v>12.37</v>
      </c>
    </row>
    <row r="78" spans="1:46" x14ac:dyDescent="0.2">
      <c r="A78">
        <v>77</v>
      </c>
      <c r="B78">
        <v>2</v>
      </c>
      <c r="C78">
        <v>13373</v>
      </c>
      <c r="D78">
        <v>12.18</v>
      </c>
      <c r="AQ78">
        <v>77</v>
      </c>
      <c r="AR78">
        <v>2</v>
      </c>
      <c r="AS78">
        <v>702</v>
      </c>
      <c r="AT78">
        <v>12.03</v>
      </c>
    </row>
    <row r="79" spans="1:46" x14ac:dyDescent="0.2">
      <c r="A79">
        <v>78</v>
      </c>
      <c r="B79">
        <v>2</v>
      </c>
      <c r="C79">
        <v>16498</v>
      </c>
      <c r="D79">
        <v>12.18</v>
      </c>
      <c r="AQ79">
        <v>78</v>
      </c>
      <c r="AR79">
        <v>2</v>
      </c>
      <c r="AS79">
        <v>792</v>
      </c>
      <c r="AT79">
        <v>12.3</v>
      </c>
    </row>
    <row r="80" spans="1:46" x14ac:dyDescent="0.2">
      <c r="A80">
        <v>79</v>
      </c>
      <c r="B80">
        <v>2</v>
      </c>
      <c r="C80">
        <v>2105</v>
      </c>
      <c r="D80">
        <v>12.31</v>
      </c>
      <c r="AQ80">
        <v>79</v>
      </c>
      <c r="AR80">
        <v>2</v>
      </c>
      <c r="AS80">
        <v>885</v>
      </c>
      <c r="AT80">
        <v>12.29</v>
      </c>
    </row>
    <row r="81" spans="1:81" x14ac:dyDescent="0.2">
      <c r="A81">
        <v>80</v>
      </c>
      <c r="B81">
        <v>2</v>
      </c>
      <c r="C81">
        <v>3236</v>
      </c>
      <c r="D81">
        <v>12.35</v>
      </c>
      <c r="AQ81">
        <v>80</v>
      </c>
      <c r="AR81">
        <v>2</v>
      </c>
      <c r="AS81">
        <v>1036</v>
      </c>
      <c r="AT81">
        <v>12.17</v>
      </c>
    </row>
    <row r="82" spans="1:81" x14ac:dyDescent="0.2">
      <c r="A82">
        <v>81</v>
      </c>
      <c r="B82">
        <v>2</v>
      </c>
      <c r="C82">
        <v>6263</v>
      </c>
      <c r="D82">
        <v>12.24</v>
      </c>
      <c r="AQ82">
        <v>81</v>
      </c>
      <c r="AR82">
        <v>2</v>
      </c>
      <c r="AS82">
        <v>489</v>
      </c>
      <c r="AT82">
        <v>12.93</v>
      </c>
    </row>
    <row r="83" spans="1:81" x14ac:dyDescent="0.2">
      <c r="A83">
        <v>82</v>
      </c>
      <c r="B83">
        <v>2</v>
      </c>
      <c r="C83">
        <v>10887</v>
      </c>
      <c r="D83">
        <v>12.15</v>
      </c>
      <c r="AQ83">
        <v>82</v>
      </c>
      <c r="AR83">
        <v>2</v>
      </c>
      <c r="AS83">
        <v>622</v>
      </c>
      <c r="AT83">
        <v>12.4</v>
      </c>
    </row>
    <row r="84" spans="1:81" x14ac:dyDescent="0.2">
      <c r="A84">
        <v>83</v>
      </c>
      <c r="B84">
        <v>2</v>
      </c>
      <c r="C84">
        <v>14918</v>
      </c>
      <c r="D84">
        <v>12.26</v>
      </c>
      <c r="AQ84">
        <v>83</v>
      </c>
      <c r="AR84">
        <v>2</v>
      </c>
      <c r="AS84">
        <v>817</v>
      </c>
      <c r="AT84">
        <v>12.51</v>
      </c>
    </row>
    <row r="85" spans="1:81" x14ac:dyDescent="0.2">
      <c r="A85">
        <v>84</v>
      </c>
      <c r="B85">
        <v>2</v>
      </c>
      <c r="C85">
        <v>18809</v>
      </c>
      <c r="D85">
        <v>12.22</v>
      </c>
      <c r="AQ85">
        <v>84</v>
      </c>
      <c r="AR85">
        <v>2</v>
      </c>
      <c r="AS85">
        <v>969</v>
      </c>
      <c r="AT85">
        <v>12.26</v>
      </c>
    </row>
    <row r="86" spans="1:81" x14ac:dyDescent="0.2">
      <c r="A86">
        <v>85</v>
      </c>
      <c r="B86">
        <v>2</v>
      </c>
      <c r="C86">
        <v>2456</v>
      </c>
      <c r="D86">
        <v>12.2</v>
      </c>
      <c r="AQ86">
        <v>85</v>
      </c>
      <c r="AR86">
        <v>2</v>
      </c>
      <c r="AS86">
        <v>1016</v>
      </c>
      <c r="AT86">
        <v>12.44</v>
      </c>
    </row>
    <row r="87" spans="1:81" x14ac:dyDescent="0.2">
      <c r="A87">
        <v>86</v>
      </c>
      <c r="B87">
        <v>2</v>
      </c>
      <c r="C87">
        <v>7006</v>
      </c>
      <c r="D87">
        <v>12.05</v>
      </c>
      <c r="AQ87">
        <v>86</v>
      </c>
      <c r="AR87">
        <v>2</v>
      </c>
      <c r="AS87">
        <v>510</v>
      </c>
      <c r="AT87">
        <v>12.56</v>
      </c>
    </row>
    <row r="88" spans="1:81" x14ac:dyDescent="0.2">
      <c r="A88">
        <v>87</v>
      </c>
      <c r="B88">
        <v>2</v>
      </c>
      <c r="C88">
        <v>12966</v>
      </c>
      <c r="D88">
        <v>12.29</v>
      </c>
      <c r="AQ88">
        <v>87</v>
      </c>
      <c r="AR88">
        <v>2</v>
      </c>
      <c r="AS88">
        <v>635</v>
      </c>
      <c r="AT88">
        <v>12.33</v>
      </c>
      <c r="CC88">
        <v>0.1038</v>
      </c>
    </row>
    <row r="89" spans="1:81" x14ac:dyDescent="0.2">
      <c r="A89">
        <v>88</v>
      </c>
      <c r="B89">
        <v>2</v>
      </c>
      <c r="C89">
        <v>18336</v>
      </c>
      <c r="D89">
        <v>12.27</v>
      </c>
      <c r="AQ89">
        <v>88</v>
      </c>
      <c r="AR89">
        <v>2</v>
      </c>
      <c r="AS89">
        <v>780</v>
      </c>
      <c r="AT89">
        <v>12.42</v>
      </c>
      <c r="CC89">
        <v>3.73E-2</v>
      </c>
    </row>
    <row r="90" spans="1:81" x14ac:dyDescent="0.2">
      <c r="A90">
        <v>89</v>
      </c>
      <c r="B90">
        <v>2</v>
      </c>
      <c r="C90">
        <v>21827</v>
      </c>
      <c r="D90">
        <v>12.32</v>
      </c>
      <c r="AQ90">
        <v>89</v>
      </c>
      <c r="AR90">
        <v>2</v>
      </c>
      <c r="AS90">
        <v>955</v>
      </c>
      <c r="AT90">
        <v>12.43</v>
      </c>
      <c r="CC90">
        <v>4.8800000000000003E-2</v>
      </c>
    </row>
    <row r="91" spans="1:81" x14ac:dyDescent="0.2">
      <c r="A91">
        <v>90</v>
      </c>
      <c r="B91">
        <v>2</v>
      </c>
      <c r="C91">
        <v>2022</v>
      </c>
      <c r="D91">
        <v>12.1</v>
      </c>
      <c r="AQ91">
        <v>90</v>
      </c>
      <c r="AR91">
        <v>2</v>
      </c>
      <c r="AS91">
        <v>1002</v>
      </c>
      <c r="AT91">
        <v>12.44</v>
      </c>
      <c r="CC91">
        <v>6.3899999999999998E-2</v>
      </c>
    </row>
    <row r="92" spans="1:81" x14ac:dyDescent="0.2">
      <c r="A92">
        <v>91</v>
      </c>
      <c r="B92">
        <v>2</v>
      </c>
      <c r="C92">
        <v>6104</v>
      </c>
      <c r="D92">
        <v>12.25</v>
      </c>
      <c r="AQ92">
        <v>91</v>
      </c>
      <c r="AR92">
        <v>2</v>
      </c>
      <c r="AS92">
        <v>576</v>
      </c>
      <c r="AT92">
        <v>12.43</v>
      </c>
    </row>
    <row r="93" spans="1:81" x14ac:dyDescent="0.2">
      <c r="A93">
        <v>92</v>
      </c>
      <c r="B93">
        <v>2</v>
      </c>
      <c r="C93">
        <v>11084</v>
      </c>
      <c r="D93">
        <v>12.19</v>
      </c>
      <c r="AQ93">
        <v>92</v>
      </c>
      <c r="AR93">
        <v>2</v>
      </c>
      <c r="AS93">
        <v>718</v>
      </c>
      <c r="AT93">
        <v>12.4</v>
      </c>
    </row>
    <row r="94" spans="1:81" x14ac:dyDescent="0.2">
      <c r="A94">
        <v>93</v>
      </c>
      <c r="B94">
        <v>2</v>
      </c>
      <c r="C94">
        <v>15837</v>
      </c>
      <c r="D94">
        <v>12.22</v>
      </c>
      <c r="AQ94">
        <v>93</v>
      </c>
      <c r="AR94">
        <v>2</v>
      </c>
      <c r="AS94">
        <v>684</v>
      </c>
      <c r="AT94">
        <v>12.23</v>
      </c>
    </row>
    <row r="95" spans="1:81" x14ac:dyDescent="0.2">
      <c r="A95">
        <v>94</v>
      </c>
      <c r="B95">
        <v>2</v>
      </c>
      <c r="C95">
        <v>18489</v>
      </c>
      <c r="D95">
        <v>12.3</v>
      </c>
      <c r="AQ95">
        <v>94</v>
      </c>
      <c r="AR95">
        <v>2</v>
      </c>
      <c r="AS95">
        <v>824</v>
      </c>
      <c r="AT95">
        <v>12.26</v>
      </c>
    </row>
    <row r="96" spans="1:81" x14ac:dyDescent="0.2">
      <c r="A96">
        <v>95</v>
      </c>
      <c r="B96">
        <v>2</v>
      </c>
      <c r="C96">
        <v>1391</v>
      </c>
      <c r="D96">
        <v>12.59</v>
      </c>
      <c r="AQ96">
        <v>95</v>
      </c>
      <c r="AR96">
        <v>2</v>
      </c>
      <c r="AS96">
        <v>797</v>
      </c>
      <c r="AT96">
        <v>12.62</v>
      </c>
    </row>
    <row r="97" spans="1:72" x14ac:dyDescent="0.2">
      <c r="A97">
        <v>96</v>
      </c>
      <c r="B97">
        <v>2</v>
      </c>
      <c r="C97">
        <v>4340</v>
      </c>
      <c r="D97">
        <v>12.29</v>
      </c>
      <c r="AQ97">
        <v>96</v>
      </c>
      <c r="AR97">
        <v>2</v>
      </c>
      <c r="AS97">
        <v>491</v>
      </c>
      <c r="AT97">
        <v>12.15</v>
      </c>
    </row>
    <row r="98" spans="1:72" x14ac:dyDescent="0.2">
      <c r="A98">
        <v>97</v>
      </c>
      <c r="B98">
        <v>2</v>
      </c>
      <c r="C98">
        <v>7407</v>
      </c>
      <c r="D98">
        <v>12.27</v>
      </c>
      <c r="AQ98">
        <v>97</v>
      </c>
      <c r="AR98">
        <v>2</v>
      </c>
      <c r="AS98">
        <v>653</v>
      </c>
      <c r="AT98">
        <v>12.33</v>
      </c>
    </row>
    <row r="99" spans="1:72" x14ac:dyDescent="0.2">
      <c r="A99">
        <v>98</v>
      </c>
      <c r="B99">
        <v>2</v>
      </c>
      <c r="C99">
        <v>10490</v>
      </c>
      <c r="D99">
        <v>12.15</v>
      </c>
      <c r="AQ99">
        <v>98</v>
      </c>
      <c r="AR99">
        <v>2</v>
      </c>
      <c r="AS99">
        <v>701</v>
      </c>
      <c r="AT99">
        <v>12.9</v>
      </c>
    </row>
    <row r="100" spans="1:72" x14ac:dyDescent="0.2">
      <c r="A100">
        <v>99</v>
      </c>
      <c r="B100">
        <v>2</v>
      </c>
      <c r="C100">
        <v>12661</v>
      </c>
      <c r="D100">
        <v>12.2</v>
      </c>
      <c r="AQ100">
        <v>99</v>
      </c>
      <c r="AR100">
        <v>2</v>
      </c>
      <c r="AS100">
        <v>732</v>
      </c>
      <c r="AT100">
        <v>12.29</v>
      </c>
    </row>
    <row r="101" spans="1:72" x14ac:dyDescent="0.2">
      <c r="A101">
        <v>100</v>
      </c>
      <c r="B101">
        <v>2</v>
      </c>
      <c r="C101">
        <v>1148</v>
      </c>
      <c r="D101">
        <v>12.5</v>
      </c>
      <c r="AQ101">
        <v>100</v>
      </c>
      <c r="AR101">
        <v>2</v>
      </c>
      <c r="AS101">
        <v>752</v>
      </c>
      <c r="AT101">
        <v>12.29</v>
      </c>
    </row>
    <row r="102" spans="1:72" x14ac:dyDescent="0.2">
      <c r="A102">
        <v>101</v>
      </c>
      <c r="B102">
        <v>2</v>
      </c>
      <c r="C102">
        <v>3172</v>
      </c>
      <c r="D102">
        <v>12.36</v>
      </c>
      <c r="AQ102">
        <v>101</v>
      </c>
      <c r="AR102">
        <v>2</v>
      </c>
      <c r="AS102">
        <v>586</v>
      </c>
      <c r="AT102">
        <v>12.41</v>
      </c>
    </row>
    <row r="103" spans="1:72" x14ac:dyDescent="0.2">
      <c r="A103">
        <v>102</v>
      </c>
      <c r="B103">
        <v>2</v>
      </c>
      <c r="C103">
        <v>5915</v>
      </c>
      <c r="D103">
        <v>12.11</v>
      </c>
      <c r="AQ103">
        <v>102</v>
      </c>
      <c r="AR103">
        <v>2</v>
      </c>
      <c r="AS103">
        <v>605</v>
      </c>
      <c r="AT103">
        <v>11.92</v>
      </c>
      <c r="AW103" t="s">
        <v>48</v>
      </c>
    </row>
    <row r="104" spans="1:72" x14ac:dyDescent="0.2">
      <c r="A104">
        <v>103</v>
      </c>
      <c r="B104">
        <v>2</v>
      </c>
      <c r="C104">
        <v>8271</v>
      </c>
      <c r="D104">
        <v>12.26</v>
      </c>
      <c r="AQ104">
        <v>103</v>
      </c>
      <c r="AR104">
        <v>2</v>
      </c>
      <c r="AS104">
        <v>723</v>
      </c>
      <c r="AT104">
        <v>12.24</v>
      </c>
    </row>
    <row r="105" spans="1:72" x14ac:dyDescent="0.2">
      <c r="A105">
        <v>104</v>
      </c>
      <c r="B105">
        <v>2</v>
      </c>
      <c r="C105">
        <v>10412</v>
      </c>
      <c r="D105">
        <v>12.26</v>
      </c>
      <c r="AQ105">
        <v>104</v>
      </c>
      <c r="AR105">
        <v>2</v>
      </c>
      <c r="AS105">
        <v>696</v>
      </c>
      <c r="AT105">
        <v>12.29</v>
      </c>
      <c r="AW105" t="s">
        <v>2</v>
      </c>
    </row>
    <row r="106" spans="1:72" x14ac:dyDescent="0.2">
      <c r="A106">
        <v>105</v>
      </c>
      <c r="B106">
        <v>2</v>
      </c>
      <c r="C106">
        <v>1677</v>
      </c>
      <c r="D106">
        <v>12.21</v>
      </c>
      <c r="AQ106">
        <v>105</v>
      </c>
      <c r="AR106">
        <v>2</v>
      </c>
      <c r="AS106">
        <v>819</v>
      </c>
      <c r="AT106">
        <v>12.34</v>
      </c>
      <c r="AV106" t="s">
        <v>5</v>
      </c>
      <c r="AW106" t="s">
        <v>49</v>
      </c>
      <c r="AZ106" s="25">
        <v>0.25</v>
      </c>
      <c r="BC106" s="25">
        <v>0.5</v>
      </c>
      <c r="BF106" s="25">
        <v>0.75</v>
      </c>
      <c r="BI106" s="25">
        <v>0.8</v>
      </c>
      <c r="BL106" s="25">
        <v>0.85</v>
      </c>
      <c r="BO106" s="25">
        <v>0.9</v>
      </c>
      <c r="BR106" s="25">
        <v>1</v>
      </c>
    </row>
    <row r="107" spans="1:72" x14ac:dyDescent="0.2">
      <c r="A107">
        <v>106</v>
      </c>
      <c r="B107">
        <v>2</v>
      </c>
      <c r="C107">
        <v>4235</v>
      </c>
      <c r="D107">
        <v>12.35</v>
      </c>
      <c r="AQ107">
        <v>106</v>
      </c>
      <c r="AR107">
        <v>2</v>
      </c>
      <c r="AS107">
        <v>387</v>
      </c>
      <c r="AT107">
        <v>12.55</v>
      </c>
      <c r="AV107">
        <v>0.17</v>
      </c>
      <c r="AW107">
        <v>783</v>
      </c>
      <c r="AX107">
        <v>844</v>
      </c>
      <c r="AY107">
        <v>719</v>
      </c>
      <c r="AZ107">
        <v>748</v>
      </c>
      <c r="BA107">
        <v>844</v>
      </c>
      <c r="BB107">
        <v>751</v>
      </c>
      <c r="BC107">
        <v>739</v>
      </c>
      <c r="BD107">
        <v>574</v>
      </c>
      <c r="BE107">
        <v>579</v>
      </c>
      <c r="BF107">
        <v>689</v>
      </c>
      <c r="BG107">
        <v>831</v>
      </c>
      <c r="BH107">
        <v>774</v>
      </c>
      <c r="BI107">
        <v>894</v>
      </c>
      <c r="BJ107">
        <v>839</v>
      </c>
      <c r="BK107">
        <v>885</v>
      </c>
      <c r="BL107">
        <v>703</v>
      </c>
      <c r="BM107">
        <v>532</v>
      </c>
      <c r="BN107">
        <v>765</v>
      </c>
      <c r="BO107">
        <v>879</v>
      </c>
      <c r="BP107">
        <v>849</v>
      </c>
      <c r="BQ107">
        <v>920</v>
      </c>
      <c r="BR107">
        <v>510</v>
      </c>
      <c r="BS107">
        <v>504</v>
      </c>
      <c r="BT107">
        <v>498</v>
      </c>
    </row>
    <row r="108" spans="1:72" x14ac:dyDescent="0.2">
      <c r="A108">
        <v>107</v>
      </c>
      <c r="B108">
        <v>2</v>
      </c>
      <c r="C108">
        <v>7615</v>
      </c>
      <c r="D108">
        <v>12.33</v>
      </c>
      <c r="AQ108">
        <v>107</v>
      </c>
      <c r="AR108">
        <v>2</v>
      </c>
      <c r="AS108">
        <v>511</v>
      </c>
      <c r="AT108">
        <v>12.47</v>
      </c>
      <c r="AV108">
        <v>2</v>
      </c>
      <c r="AW108">
        <v>3529</v>
      </c>
      <c r="AX108">
        <v>3564</v>
      </c>
      <c r="AY108">
        <v>3382</v>
      </c>
      <c r="AZ108">
        <v>3593</v>
      </c>
      <c r="BA108">
        <v>3452</v>
      </c>
      <c r="BB108">
        <v>3640</v>
      </c>
      <c r="BC108">
        <v>2077</v>
      </c>
      <c r="BD108">
        <v>2050</v>
      </c>
      <c r="BE108">
        <v>1434</v>
      </c>
      <c r="BF108">
        <v>2846</v>
      </c>
      <c r="BG108">
        <v>3073</v>
      </c>
      <c r="BH108">
        <v>2873</v>
      </c>
      <c r="BI108">
        <v>3934</v>
      </c>
      <c r="BJ108">
        <v>3831</v>
      </c>
      <c r="BK108">
        <v>3853</v>
      </c>
      <c r="BL108">
        <v>2938</v>
      </c>
      <c r="BM108">
        <v>2918</v>
      </c>
      <c r="BN108">
        <v>2844</v>
      </c>
      <c r="BO108">
        <v>2310</v>
      </c>
      <c r="BP108">
        <v>2452</v>
      </c>
      <c r="BQ108">
        <v>2351</v>
      </c>
      <c r="BR108">
        <v>642</v>
      </c>
      <c r="BS108">
        <v>592</v>
      </c>
      <c r="BT108">
        <v>652</v>
      </c>
    </row>
    <row r="109" spans="1:72" x14ac:dyDescent="0.2">
      <c r="A109">
        <v>108</v>
      </c>
      <c r="B109">
        <v>2</v>
      </c>
      <c r="C109">
        <v>9992</v>
      </c>
      <c r="D109">
        <v>12.28</v>
      </c>
      <c r="AQ109">
        <v>108</v>
      </c>
      <c r="AR109">
        <v>2</v>
      </c>
      <c r="AS109">
        <v>634</v>
      </c>
      <c r="AT109">
        <v>12.27</v>
      </c>
      <c r="AV109">
        <v>4</v>
      </c>
      <c r="AW109">
        <v>6334</v>
      </c>
      <c r="AX109">
        <v>6316</v>
      </c>
      <c r="AY109">
        <v>5997</v>
      </c>
      <c r="AZ109">
        <v>5756</v>
      </c>
      <c r="BA109">
        <v>6176</v>
      </c>
      <c r="BB109">
        <v>6250</v>
      </c>
      <c r="BC109">
        <v>3554</v>
      </c>
      <c r="BD109">
        <v>3251</v>
      </c>
      <c r="BE109">
        <v>2170</v>
      </c>
      <c r="BF109">
        <v>5072</v>
      </c>
      <c r="BG109">
        <v>5272</v>
      </c>
      <c r="BH109">
        <v>5026</v>
      </c>
      <c r="BI109">
        <v>6903</v>
      </c>
      <c r="BJ109">
        <v>6990</v>
      </c>
      <c r="BK109">
        <v>6922</v>
      </c>
      <c r="BL109">
        <v>5036</v>
      </c>
      <c r="BM109">
        <v>5155</v>
      </c>
      <c r="BN109">
        <v>4890</v>
      </c>
      <c r="BO109">
        <v>3866</v>
      </c>
      <c r="BP109">
        <v>3967</v>
      </c>
      <c r="BQ109">
        <v>3817</v>
      </c>
      <c r="BR109">
        <v>868</v>
      </c>
      <c r="BS109">
        <v>688</v>
      </c>
      <c r="BT109">
        <v>681</v>
      </c>
    </row>
    <row r="110" spans="1:72" x14ac:dyDescent="0.2">
      <c r="A110">
        <v>109</v>
      </c>
      <c r="B110">
        <v>2</v>
      </c>
      <c r="C110">
        <v>12138</v>
      </c>
      <c r="D110">
        <v>12.2</v>
      </c>
      <c r="AQ110">
        <v>109</v>
      </c>
      <c r="AR110">
        <v>2</v>
      </c>
      <c r="AS110">
        <v>616</v>
      </c>
      <c r="AT110">
        <v>12.6</v>
      </c>
      <c r="AV110">
        <v>6</v>
      </c>
      <c r="AW110">
        <v>9118</v>
      </c>
      <c r="AX110">
        <v>8887</v>
      </c>
      <c r="AY110">
        <v>8273</v>
      </c>
      <c r="AZ110">
        <v>8739</v>
      </c>
      <c r="BA110">
        <v>9114</v>
      </c>
      <c r="BB110">
        <v>8261</v>
      </c>
      <c r="BC110">
        <v>4731</v>
      </c>
      <c r="BD110">
        <v>4723</v>
      </c>
      <c r="BE110">
        <v>3113</v>
      </c>
      <c r="BF110">
        <v>7176</v>
      </c>
      <c r="BG110">
        <v>7310</v>
      </c>
      <c r="BH110">
        <v>7138</v>
      </c>
      <c r="BI110">
        <v>9768</v>
      </c>
      <c r="BJ110">
        <v>9738</v>
      </c>
      <c r="BK110">
        <v>9444</v>
      </c>
      <c r="BL110">
        <v>7011</v>
      </c>
      <c r="BM110">
        <v>7029</v>
      </c>
      <c r="BN110">
        <v>6986</v>
      </c>
      <c r="BO110">
        <v>5234</v>
      </c>
      <c r="BP110">
        <v>5187</v>
      </c>
      <c r="BQ110">
        <v>5223</v>
      </c>
      <c r="BR110">
        <v>1059</v>
      </c>
      <c r="BS110">
        <v>798</v>
      </c>
      <c r="BT110">
        <v>957</v>
      </c>
    </row>
    <row r="111" spans="1:72" x14ac:dyDescent="0.2">
      <c r="A111">
        <v>110</v>
      </c>
      <c r="B111">
        <v>2</v>
      </c>
      <c r="C111">
        <v>3016</v>
      </c>
      <c r="D111">
        <v>12.25</v>
      </c>
      <c r="AQ111">
        <v>110</v>
      </c>
      <c r="AR111">
        <v>2</v>
      </c>
      <c r="AS111">
        <v>593</v>
      </c>
      <c r="AT111">
        <v>12.68</v>
      </c>
      <c r="AV111">
        <v>8</v>
      </c>
      <c r="AW111">
        <v>11380</v>
      </c>
      <c r="AX111">
        <v>11215</v>
      </c>
      <c r="AY111">
        <v>10295</v>
      </c>
      <c r="AZ111">
        <v>10760</v>
      </c>
      <c r="BA111">
        <v>8387</v>
      </c>
      <c r="BB111">
        <v>10447</v>
      </c>
      <c r="BC111">
        <v>6251</v>
      </c>
      <c r="BD111">
        <v>5850</v>
      </c>
      <c r="BE111">
        <v>3949</v>
      </c>
      <c r="BF111">
        <v>8701</v>
      </c>
      <c r="BG111">
        <v>9243</v>
      </c>
      <c r="BH111">
        <v>8647</v>
      </c>
      <c r="BI111">
        <v>12328</v>
      </c>
      <c r="BJ111">
        <v>12241</v>
      </c>
      <c r="BK111">
        <v>11463</v>
      </c>
      <c r="BL111">
        <v>8594</v>
      </c>
      <c r="BM111">
        <v>8715</v>
      </c>
      <c r="BN111">
        <v>8121</v>
      </c>
      <c r="BO111">
        <v>6504</v>
      </c>
      <c r="BP111">
        <v>6384</v>
      </c>
      <c r="BQ111">
        <v>6390</v>
      </c>
      <c r="BR111">
        <v>1053</v>
      </c>
      <c r="BS111">
        <v>899</v>
      </c>
      <c r="BT111">
        <v>804</v>
      </c>
    </row>
    <row r="112" spans="1:72" x14ac:dyDescent="0.2">
      <c r="A112">
        <v>111</v>
      </c>
      <c r="B112">
        <v>2</v>
      </c>
      <c r="C112">
        <v>5659</v>
      </c>
      <c r="D112">
        <v>12.4</v>
      </c>
      <c r="AQ112">
        <v>111</v>
      </c>
      <c r="AR112">
        <v>2</v>
      </c>
      <c r="AS112">
        <v>445</v>
      </c>
      <c r="AT112">
        <v>12.03</v>
      </c>
    </row>
    <row r="113" spans="1:72" x14ac:dyDescent="0.2">
      <c r="A113">
        <v>112</v>
      </c>
      <c r="B113">
        <v>2</v>
      </c>
      <c r="C113">
        <v>10436</v>
      </c>
      <c r="D113">
        <v>12.36</v>
      </c>
      <c r="AQ113">
        <v>112</v>
      </c>
      <c r="AR113">
        <v>2</v>
      </c>
      <c r="AS113">
        <v>509</v>
      </c>
      <c r="AT113">
        <v>12.36</v>
      </c>
    </row>
    <row r="114" spans="1:72" x14ac:dyDescent="0.2">
      <c r="A114">
        <v>113</v>
      </c>
      <c r="B114">
        <v>2</v>
      </c>
      <c r="C114">
        <v>13470</v>
      </c>
      <c r="D114">
        <v>12.23</v>
      </c>
      <c r="AQ114">
        <v>113</v>
      </c>
      <c r="AR114">
        <v>2</v>
      </c>
      <c r="AS114">
        <v>579</v>
      </c>
      <c r="AT114">
        <v>12.19</v>
      </c>
      <c r="AW114" t="s">
        <v>50</v>
      </c>
    </row>
    <row r="115" spans="1:72" x14ac:dyDescent="0.2">
      <c r="A115">
        <v>114</v>
      </c>
      <c r="B115">
        <v>2</v>
      </c>
      <c r="C115">
        <v>16714</v>
      </c>
      <c r="D115">
        <v>12.1</v>
      </c>
      <c r="AQ115">
        <v>114</v>
      </c>
      <c r="AR115">
        <v>2</v>
      </c>
      <c r="AS115">
        <v>627</v>
      </c>
      <c r="AT115">
        <v>12.89</v>
      </c>
      <c r="AV115" t="s">
        <v>5</v>
      </c>
      <c r="AW115" t="s">
        <v>49</v>
      </c>
      <c r="AZ115" s="25">
        <v>0.25</v>
      </c>
      <c r="BC115" s="25">
        <v>0.5</v>
      </c>
      <c r="BF115" s="25">
        <v>0.75</v>
      </c>
      <c r="BI115" s="25">
        <v>0.8</v>
      </c>
      <c r="BL115" s="25">
        <v>0.85</v>
      </c>
      <c r="BO115" s="25">
        <v>0.9</v>
      </c>
      <c r="BR115" s="25">
        <v>1</v>
      </c>
    </row>
    <row r="116" spans="1:72" x14ac:dyDescent="0.2">
      <c r="A116">
        <v>115</v>
      </c>
      <c r="B116">
        <v>2</v>
      </c>
      <c r="C116">
        <v>3038</v>
      </c>
      <c r="D116">
        <v>12.16</v>
      </c>
      <c r="AQ116">
        <v>115</v>
      </c>
      <c r="AR116">
        <v>2</v>
      </c>
      <c r="AS116">
        <v>767</v>
      </c>
      <c r="AT116">
        <v>12.23</v>
      </c>
      <c r="AV116">
        <v>0.17</v>
      </c>
      <c r="AW116">
        <f>(AW107/$AL$17)/0.25</f>
        <v>1.100878734622144</v>
      </c>
      <c r="AX116">
        <f t="shared" ref="AX116:BI116" si="55">(AX107/$AL$17)/0.25</f>
        <v>1.1866432337434094</v>
      </c>
      <c r="AY116">
        <f t="shared" si="55"/>
        <v>1.0108963093145871</v>
      </c>
      <c r="AZ116">
        <f t="shared" si="55"/>
        <v>1.0516695957820739</v>
      </c>
      <c r="BA116">
        <f t="shared" si="55"/>
        <v>1.1866432337434094</v>
      </c>
      <c r="BB116">
        <f t="shared" si="55"/>
        <v>1.0558875219683657</v>
      </c>
      <c r="BC116">
        <f>(BC107/$AL$17)/0.2</f>
        <v>1.2987697715289983</v>
      </c>
      <c r="BD116">
        <f t="shared" ref="BD116:BE116" si="56">(BD107/$AL$17)/0.2</f>
        <v>1.008787346221441</v>
      </c>
      <c r="BE116">
        <f t="shared" si="56"/>
        <v>1.0175746924428823</v>
      </c>
      <c r="BF116">
        <f t="shared" si="55"/>
        <v>0.96871704745166964</v>
      </c>
      <c r="BG116">
        <f t="shared" si="55"/>
        <v>1.1683655536028119</v>
      </c>
      <c r="BH116">
        <f t="shared" si="55"/>
        <v>1.0882249560632689</v>
      </c>
      <c r="BI116">
        <f t="shared" si="55"/>
        <v>1.2569420035149386</v>
      </c>
      <c r="BJ116">
        <f>(BJ107/$AL$17)/0.25</f>
        <v>1.1796133567662566</v>
      </c>
      <c r="BK116">
        <f t="shared" ref="BK116:BP116" si="57">(BK107/$AL$17)/0.25</f>
        <v>1.2442882249560632</v>
      </c>
      <c r="BL116">
        <f t="shared" si="57"/>
        <v>0.98840070298769767</v>
      </c>
      <c r="BM116">
        <f t="shared" si="57"/>
        <v>0.74797891036906849</v>
      </c>
      <c r="BN116">
        <f t="shared" si="57"/>
        <v>1.0755711775043937</v>
      </c>
      <c r="BO116">
        <f t="shared" si="57"/>
        <v>1.2358523725834798</v>
      </c>
      <c r="BP116">
        <f t="shared" si="57"/>
        <v>1.1936731107205625</v>
      </c>
      <c r="BQ116">
        <f>(BQ107/$AL$17)/0.25</f>
        <v>1.2934973637961336</v>
      </c>
      <c r="BR116">
        <f t="shared" ref="BR116:BT120" si="58">(BR107/$AL$17)/0.25</f>
        <v>0.71704745166959583</v>
      </c>
      <c r="BS116">
        <f t="shared" si="58"/>
        <v>0.70861159929701234</v>
      </c>
      <c r="BT116">
        <f t="shared" si="58"/>
        <v>0.70017574692442885</v>
      </c>
    </row>
    <row r="117" spans="1:72" x14ac:dyDescent="0.2">
      <c r="A117">
        <v>116</v>
      </c>
      <c r="B117">
        <v>2</v>
      </c>
      <c r="C117">
        <v>8417</v>
      </c>
      <c r="D117">
        <v>12.22</v>
      </c>
      <c r="AQ117">
        <v>116</v>
      </c>
      <c r="AR117">
        <v>2</v>
      </c>
      <c r="AS117">
        <v>394</v>
      </c>
      <c r="AT117">
        <v>11.97</v>
      </c>
      <c r="AV117">
        <v>2</v>
      </c>
      <c r="AW117">
        <f t="shared" ref="AW117:BS120" si="59">(AW108/$AL$17)/0.25</f>
        <v>4.9616871704745167</v>
      </c>
      <c r="AX117">
        <f t="shared" si="59"/>
        <v>5.0108963093145871</v>
      </c>
      <c r="AY117">
        <f t="shared" si="59"/>
        <v>4.7550087873462212</v>
      </c>
      <c r="AZ117">
        <f t="shared" si="59"/>
        <v>5.0516695957820739</v>
      </c>
      <c r="BA117">
        <f t="shared" si="59"/>
        <v>4.853427065026362</v>
      </c>
      <c r="BB117">
        <f t="shared" si="59"/>
        <v>5.1177504393673114</v>
      </c>
      <c r="BC117">
        <f t="shared" ref="BC117:BD120" si="60">(BC108/$AL$17)/0.2</f>
        <v>3.6502636203866432</v>
      </c>
      <c r="BD117">
        <f t="shared" si="60"/>
        <v>3.6028119507908611</v>
      </c>
      <c r="BE117">
        <f>(BE108/$AL$17)/0.15</f>
        <v>3.3602811950790863</v>
      </c>
      <c r="BF117">
        <f t="shared" si="59"/>
        <v>4.0014059753954303</v>
      </c>
      <c r="BG117">
        <f t="shared" si="59"/>
        <v>4.3205623901581722</v>
      </c>
      <c r="BH117">
        <f t="shared" si="59"/>
        <v>4.0393673110720565</v>
      </c>
      <c r="BI117">
        <f t="shared" si="59"/>
        <v>5.5311072056239015</v>
      </c>
      <c r="BJ117">
        <f t="shared" si="59"/>
        <v>5.3862917398945518</v>
      </c>
      <c r="BK117">
        <f t="shared" si="59"/>
        <v>5.4172231985940247</v>
      </c>
      <c r="BL117">
        <f t="shared" si="59"/>
        <v>4.130755711775044</v>
      </c>
      <c r="BM117">
        <f t="shared" si="59"/>
        <v>4.1026362038664326</v>
      </c>
      <c r="BN117">
        <f t="shared" si="59"/>
        <v>3.9985940246045693</v>
      </c>
      <c r="BO117">
        <f t="shared" si="59"/>
        <v>3.2478031634446398</v>
      </c>
      <c r="BP117">
        <f t="shared" si="59"/>
        <v>3.447451669595782</v>
      </c>
      <c r="BQ117">
        <f t="shared" si="59"/>
        <v>3.3054481546572934</v>
      </c>
      <c r="BR117">
        <f t="shared" si="59"/>
        <v>0.90263620386643229</v>
      </c>
      <c r="BS117">
        <f t="shared" si="59"/>
        <v>0.83233743409490335</v>
      </c>
      <c r="BT117">
        <f t="shared" si="58"/>
        <v>0.91669595782073809</v>
      </c>
    </row>
    <row r="118" spans="1:72" x14ac:dyDescent="0.2">
      <c r="A118">
        <v>117</v>
      </c>
      <c r="B118">
        <v>2</v>
      </c>
      <c r="C118">
        <v>12421</v>
      </c>
      <c r="D118">
        <v>12.29</v>
      </c>
      <c r="AQ118">
        <v>117</v>
      </c>
      <c r="AR118">
        <v>2</v>
      </c>
      <c r="AS118">
        <v>500</v>
      </c>
      <c r="AT118">
        <v>12.24</v>
      </c>
      <c r="AV118">
        <v>4</v>
      </c>
      <c r="AW118">
        <f t="shared" si="59"/>
        <v>8.905448154657293</v>
      </c>
      <c r="AX118">
        <f t="shared" si="59"/>
        <v>8.8801405975395422</v>
      </c>
      <c r="AY118">
        <f t="shared" si="59"/>
        <v>8.4316344463971884</v>
      </c>
      <c r="AZ118">
        <f t="shared" si="59"/>
        <v>8.0927943760984178</v>
      </c>
      <c r="BA118">
        <f t="shared" si="59"/>
        <v>8.6833040421792624</v>
      </c>
      <c r="BB118">
        <f t="shared" si="59"/>
        <v>8.7873462214411244</v>
      </c>
      <c r="BC118">
        <f t="shared" si="60"/>
        <v>6.2460456942003511</v>
      </c>
      <c r="BD118">
        <f t="shared" si="60"/>
        <v>5.7135325131810184</v>
      </c>
      <c r="BE118">
        <f t="shared" ref="BE118:BE120" si="61">(BE109/$AL$17)/0.15</f>
        <v>5.0849443468072648</v>
      </c>
      <c r="BF118">
        <f t="shared" si="59"/>
        <v>7.131107205623902</v>
      </c>
      <c r="BG118">
        <f t="shared" si="59"/>
        <v>7.4123022847100177</v>
      </c>
      <c r="BH118">
        <f t="shared" si="59"/>
        <v>7.0664323374340947</v>
      </c>
      <c r="BI118">
        <f t="shared" si="59"/>
        <v>9.7054481546572937</v>
      </c>
      <c r="BJ118">
        <f t="shared" si="59"/>
        <v>9.8277680140597532</v>
      </c>
      <c r="BK118">
        <f t="shared" si="59"/>
        <v>9.7321616871704748</v>
      </c>
      <c r="BL118">
        <f t="shared" si="59"/>
        <v>7.0804920913884004</v>
      </c>
      <c r="BM118">
        <f t="shared" si="59"/>
        <v>7.2478031634446394</v>
      </c>
      <c r="BN118">
        <f t="shared" si="59"/>
        <v>6.8752196836555362</v>
      </c>
      <c r="BO118">
        <f t="shared" si="59"/>
        <v>5.4355008787346222</v>
      </c>
      <c r="BP118">
        <f t="shared" si="59"/>
        <v>5.5775043936731103</v>
      </c>
      <c r="BQ118">
        <f t="shared" si="59"/>
        <v>5.366608084358524</v>
      </c>
      <c r="BR118">
        <f t="shared" si="59"/>
        <v>1.2203866432337434</v>
      </c>
      <c r="BS118">
        <f t="shared" si="59"/>
        <v>0.96731107205623901</v>
      </c>
      <c r="BT118">
        <f t="shared" si="58"/>
        <v>0.957469244288225</v>
      </c>
    </row>
    <row r="119" spans="1:72" x14ac:dyDescent="0.2">
      <c r="A119">
        <v>118</v>
      </c>
      <c r="B119">
        <v>2</v>
      </c>
      <c r="C119">
        <v>14686</v>
      </c>
      <c r="D119">
        <v>12.37</v>
      </c>
      <c r="AQ119">
        <v>118</v>
      </c>
      <c r="AR119">
        <v>2</v>
      </c>
      <c r="AS119">
        <v>549</v>
      </c>
      <c r="AT119">
        <v>12.26</v>
      </c>
      <c r="AV119">
        <v>6</v>
      </c>
      <c r="AW119">
        <f t="shared" si="59"/>
        <v>12.819683655536029</v>
      </c>
      <c r="AX119">
        <f t="shared" si="59"/>
        <v>12.494903339191564</v>
      </c>
      <c r="AY119">
        <f t="shared" si="59"/>
        <v>11.631634446397188</v>
      </c>
      <c r="AZ119">
        <f t="shared" si="59"/>
        <v>12.286818980667839</v>
      </c>
      <c r="BA119">
        <f t="shared" si="59"/>
        <v>12.814059753954306</v>
      </c>
      <c r="BB119">
        <f t="shared" si="59"/>
        <v>11.61476274165202</v>
      </c>
      <c r="BC119">
        <f t="shared" si="60"/>
        <v>8.3145869947275912</v>
      </c>
      <c r="BD119">
        <f t="shared" si="60"/>
        <v>8.3005272407732864</v>
      </c>
      <c r="BE119">
        <f t="shared" si="61"/>
        <v>7.2946690099589917</v>
      </c>
      <c r="BF119">
        <f t="shared" si="59"/>
        <v>10.089279437609841</v>
      </c>
      <c r="BG119">
        <f t="shared" si="59"/>
        <v>10.277680140597539</v>
      </c>
      <c r="BH119">
        <f t="shared" si="59"/>
        <v>10.035852372583479</v>
      </c>
      <c r="BI119">
        <f t="shared" si="59"/>
        <v>13.733567662565905</v>
      </c>
      <c r="BJ119">
        <f t="shared" si="59"/>
        <v>13.691388400702987</v>
      </c>
      <c r="BK119">
        <f t="shared" si="59"/>
        <v>13.278031634446398</v>
      </c>
      <c r="BL119">
        <f t="shared" si="59"/>
        <v>9.8572934973637967</v>
      </c>
      <c r="BM119">
        <f t="shared" si="59"/>
        <v>9.8826010544815457</v>
      </c>
      <c r="BN119">
        <f t="shared" si="59"/>
        <v>9.822144112478032</v>
      </c>
      <c r="BO119">
        <f t="shared" si="59"/>
        <v>7.3588752196836555</v>
      </c>
      <c r="BP119">
        <f t="shared" si="59"/>
        <v>7.292794376098418</v>
      </c>
      <c r="BQ119">
        <f t="shared" si="59"/>
        <v>7.3434094903339195</v>
      </c>
      <c r="BR119">
        <f t="shared" si="59"/>
        <v>1.4889279437609841</v>
      </c>
      <c r="BS119">
        <f t="shared" si="59"/>
        <v>1.1219683655536028</v>
      </c>
      <c r="BT119">
        <f t="shared" si="58"/>
        <v>1.345518453427065</v>
      </c>
    </row>
    <row r="120" spans="1:72" x14ac:dyDescent="0.2">
      <c r="A120">
        <v>119</v>
      </c>
      <c r="B120">
        <v>2</v>
      </c>
      <c r="C120">
        <v>17212</v>
      </c>
      <c r="D120">
        <v>12.26</v>
      </c>
      <c r="AQ120">
        <v>119</v>
      </c>
      <c r="AR120">
        <v>2</v>
      </c>
      <c r="AS120">
        <v>563</v>
      </c>
      <c r="AT120">
        <v>12.33</v>
      </c>
      <c r="AV120">
        <v>8</v>
      </c>
      <c r="AW120">
        <f t="shared" si="59"/>
        <v>16</v>
      </c>
      <c r="AX120">
        <f t="shared" si="59"/>
        <v>15.768014059753954</v>
      </c>
      <c r="AY120">
        <f t="shared" si="59"/>
        <v>14.474516695957821</v>
      </c>
      <c r="AZ120">
        <f t="shared" si="59"/>
        <v>15.12829525483304</v>
      </c>
      <c r="BA120">
        <f t="shared" si="59"/>
        <v>11.791915641476274</v>
      </c>
      <c r="BB120">
        <f t="shared" si="59"/>
        <v>14.688224956063269</v>
      </c>
      <c r="BC120">
        <f t="shared" si="60"/>
        <v>10.985940246045693</v>
      </c>
      <c r="BD120">
        <f t="shared" si="60"/>
        <v>10.281195079086116</v>
      </c>
      <c r="BE120">
        <f t="shared" si="61"/>
        <v>9.2536613942589341</v>
      </c>
      <c r="BF120">
        <f t="shared" si="59"/>
        <v>12.233391915641477</v>
      </c>
      <c r="BG120">
        <f t="shared" si="59"/>
        <v>12.99543057996485</v>
      </c>
      <c r="BH120">
        <f t="shared" si="59"/>
        <v>12.157469244288224</v>
      </c>
      <c r="BI120">
        <f t="shared" si="59"/>
        <v>17.33286467486819</v>
      </c>
      <c r="BJ120">
        <f t="shared" si="59"/>
        <v>17.210544815465731</v>
      </c>
      <c r="BK120">
        <f t="shared" si="59"/>
        <v>16.116695957820738</v>
      </c>
      <c r="BL120">
        <f t="shared" si="59"/>
        <v>12.082952548330404</v>
      </c>
      <c r="BM120">
        <f t="shared" si="59"/>
        <v>12.253075571177504</v>
      </c>
      <c r="BN120">
        <f t="shared" si="59"/>
        <v>11.417926186291741</v>
      </c>
      <c r="BO120">
        <f t="shared" si="59"/>
        <v>9.1444639718804925</v>
      </c>
      <c r="BP120">
        <f t="shared" si="59"/>
        <v>8.9757469244288224</v>
      </c>
      <c r="BQ120">
        <f t="shared" si="59"/>
        <v>8.984182776801406</v>
      </c>
      <c r="BR120">
        <f t="shared" si="59"/>
        <v>1.4804920913884008</v>
      </c>
      <c r="BS120">
        <f t="shared" si="59"/>
        <v>1.2639718804920914</v>
      </c>
      <c r="BT120">
        <f t="shared" si="58"/>
        <v>1.1304042179261864</v>
      </c>
    </row>
    <row r="121" spans="1:72" x14ac:dyDescent="0.2">
      <c r="A121">
        <v>120</v>
      </c>
      <c r="B121">
        <v>2</v>
      </c>
      <c r="C121">
        <v>3286</v>
      </c>
      <c r="D121">
        <v>12.23</v>
      </c>
      <c r="AQ121">
        <v>120</v>
      </c>
      <c r="AR121">
        <v>2</v>
      </c>
      <c r="AS121">
        <v>658</v>
      </c>
      <c r="AT121">
        <v>12.31</v>
      </c>
    </row>
    <row r="122" spans="1:72" x14ac:dyDescent="0.2">
      <c r="A122">
        <v>121</v>
      </c>
      <c r="B122">
        <v>2</v>
      </c>
      <c r="C122">
        <v>3498</v>
      </c>
      <c r="D122">
        <v>12.37</v>
      </c>
      <c r="AQ122" t="s">
        <v>51</v>
      </c>
      <c r="AW122" t="s">
        <v>18</v>
      </c>
      <c r="BG122" t="s">
        <v>46</v>
      </c>
    </row>
    <row r="123" spans="1:72" x14ac:dyDescent="0.2">
      <c r="A123">
        <v>122</v>
      </c>
      <c r="B123">
        <v>2</v>
      </c>
      <c r="C123">
        <v>3298</v>
      </c>
      <c r="D123">
        <v>12.31</v>
      </c>
      <c r="AQ123">
        <v>122</v>
      </c>
      <c r="AR123">
        <v>2</v>
      </c>
      <c r="AS123">
        <v>748</v>
      </c>
      <c r="AT123">
        <v>12.5</v>
      </c>
      <c r="AV123" t="s">
        <v>5</v>
      </c>
      <c r="AW123" t="s">
        <v>49</v>
      </c>
      <c r="AX123" s="25">
        <v>0.25</v>
      </c>
      <c r="AY123" s="25">
        <v>0.5</v>
      </c>
      <c r="AZ123" s="25">
        <v>0.75</v>
      </c>
      <c r="BA123" s="25">
        <v>0.8</v>
      </c>
      <c r="BB123" s="25">
        <v>0.85</v>
      </c>
      <c r="BC123" s="25">
        <v>0.9</v>
      </c>
      <c r="BD123" s="25">
        <v>1</v>
      </c>
      <c r="BF123" t="s">
        <v>5</v>
      </c>
      <c r="BG123" t="s">
        <v>49</v>
      </c>
      <c r="BH123" s="25">
        <v>0.25</v>
      </c>
      <c r="BI123" s="25">
        <v>0.5</v>
      </c>
      <c r="BJ123" s="25">
        <v>0.75</v>
      </c>
      <c r="BK123" s="25">
        <v>0.8</v>
      </c>
      <c r="BL123" s="25">
        <v>0.85</v>
      </c>
      <c r="BM123" s="25">
        <v>0.9</v>
      </c>
      <c r="BN123" s="25">
        <v>1</v>
      </c>
    </row>
    <row r="124" spans="1:72" x14ac:dyDescent="0.2">
      <c r="A124">
        <v>123</v>
      </c>
      <c r="B124">
        <v>2</v>
      </c>
      <c r="C124">
        <v>2556</v>
      </c>
      <c r="D124">
        <v>12.32</v>
      </c>
      <c r="AQ124">
        <v>123</v>
      </c>
      <c r="AR124">
        <v>2</v>
      </c>
      <c r="AS124">
        <v>3593</v>
      </c>
      <c r="AT124">
        <v>12.28</v>
      </c>
      <c r="AV124">
        <v>0.17</v>
      </c>
      <c r="AW124">
        <f>AVERAGE(AW116:AY116)</f>
        <v>1.0994727592267135</v>
      </c>
      <c r="AX124">
        <f>AVERAGE(AZ116:BB116)</f>
        <v>1.098066783831283</v>
      </c>
      <c r="AY124">
        <f>AVERAGE(BC116:BE116)</f>
        <v>1.1083772700644405</v>
      </c>
      <c r="AZ124">
        <f>AVERAGE(BF116:BH116)</f>
        <v>1.0751025190392502</v>
      </c>
      <c r="BA124">
        <f>AVERAGE(BI116:BK116)</f>
        <v>1.2269478617457528</v>
      </c>
      <c r="BB124">
        <f>AVERAGE(BL116:BN116)</f>
        <v>0.93731693028705332</v>
      </c>
      <c r="BC124">
        <f>AVERAGE(BO116:BQ116)</f>
        <v>1.2410076157000585</v>
      </c>
      <c r="BD124">
        <f>AVERAGE(BR116:BT116)</f>
        <v>0.70861159929701234</v>
      </c>
      <c r="BF124">
        <v>0.17</v>
      </c>
      <c r="BG124">
        <f>STDEV(AW116:AY116)</f>
        <v>8.7881897661901701E-2</v>
      </c>
      <c r="BH124">
        <f>STDEV(AZ116:BB116)</f>
        <v>7.67384410488305E-2</v>
      </c>
      <c r="BI124">
        <f>STDEV(BC116:BE116)</f>
        <v>0.16494327153252605</v>
      </c>
      <c r="BJ124">
        <f>STDEV(BF116:BH116)</f>
        <v>0.10046905129034849</v>
      </c>
      <c r="BK124">
        <f>STDEV(BI116:BK116)</f>
        <v>4.1478259958618403E-2</v>
      </c>
      <c r="BL124">
        <f>STDEV(BL116:BN116)</f>
        <v>0.16966536843655999</v>
      </c>
      <c r="BM124">
        <f>STDEV(BO116:BQ116)</f>
        <v>5.0111403634474166E-2</v>
      </c>
      <c r="BN124">
        <f>STDEV(BR116:BT116)</f>
        <v>8.4358523725834855E-3</v>
      </c>
    </row>
    <row r="125" spans="1:72" x14ac:dyDescent="0.2">
      <c r="A125">
        <v>124</v>
      </c>
      <c r="B125">
        <v>2</v>
      </c>
      <c r="C125">
        <v>6404</v>
      </c>
      <c r="D125">
        <v>12.18</v>
      </c>
      <c r="AQ125">
        <v>124</v>
      </c>
      <c r="AR125">
        <v>2</v>
      </c>
      <c r="AS125">
        <v>5756</v>
      </c>
      <c r="AT125">
        <v>12.23</v>
      </c>
      <c r="AV125">
        <v>2</v>
      </c>
      <c r="AW125">
        <f t="shared" ref="AW125:AW128" si="62">AVERAGE(AW117:AY117)</f>
        <v>4.9091974223784414</v>
      </c>
      <c r="AX125">
        <f t="shared" ref="AX125:AX128" si="63">AVERAGE(AZ117:BB117)</f>
        <v>5.0076157000585821</v>
      </c>
      <c r="AY125">
        <f t="shared" ref="AY125:AY128" si="64">AVERAGE(BC117:BE117)</f>
        <v>3.5377855887521967</v>
      </c>
      <c r="AZ125">
        <f t="shared" ref="AZ125:AZ128" si="65">AVERAGE(BF117:BH117)</f>
        <v>4.1204452255418857</v>
      </c>
      <c r="BA125">
        <f t="shared" ref="BA125:BA128" si="66">AVERAGE(BI117:BK117)</f>
        <v>5.4448740480374935</v>
      </c>
      <c r="BB125">
        <f t="shared" ref="BB125:BB128" si="67">AVERAGE(BL117:BN117)</f>
        <v>4.0773286467486818</v>
      </c>
      <c r="BC125">
        <f t="shared" ref="BC125:BC128" si="68">AVERAGE(BO117:BQ117)</f>
        <v>3.3335676625659048</v>
      </c>
      <c r="BD125">
        <f t="shared" ref="BD125:BD128" si="69">AVERAGE(BR117:BT117)</f>
        <v>0.88388986526069113</v>
      </c>
      <c r="BF125">
        <v>2</v>
      </c>
      <c r="BG125">
        <f t="shared" ref="BG125:BG128" si="70">STDEV(AW117:AY117)</f>
        <v>0.13577918182169821</v>
      </c>
      <c r="BH125">
        <f t="shared" ref="BH125:BH128" si="71">STDEV(AZ117:BB117)</f>
        <v>0.13755824530742827</v>
      </c>
      <c r="BI125">
        <f t="shared" ref="BI125:BI128" si="72">STDEV(BC117:BE117)</f>
        <v>0.15554347484481881</v>
      </c>
      <c r="BJ125">
        <f t="shared" ref="BJ125:BJ128" si="73">STDEV(BF117:BH117)</f>
        <v>0.17434283877502577</v>
      </c>
      <c r="BK125">
        <f t="shared" ref="BK125:BK128" si="74">STDEV(BI117:BK117)</f>
        <v>7.6264715857407558E-2</v>
      </c>
      <c r="BL125">
        <f t="shared" ref="BL125:BL128" si="75">STDEV(BL117:BN117)</f>
        <v>6.9620630738221292E-2</v>
      </c>
      <c r="BM125">
        <f t="shared" ref="BM125:BM128" si="76">STDEV(BO117:BQ117)</f>
        <v>0.1027516985059737</v>
      </c>
      <c r="BN125">
        <f t="shared" ref="BN125:BN128" si="77">STDEV(BR117:BT117)</f>
        <v>4.5195785640271574E-2</v>
      </c>
    </row>
    <row r="126" spans="1:72" x14ac:dyDescent="0.2">
      <c r="A126">
        <v>125</v>
      </c>
      <c r="B126">
        <v>2</v>
      </c>
      <c r="C126">
        <v>17019</v>
      </c>
      <c r="D126">
        <v>12.35</v>
      </c>
      <c r="AQ126">
        <v>125</v>
      </c>
      <c r="AR126">
        <v>2</v>
      </c>
      <c r="AS126">
        <v>8739</v>
      </c>
      <c r="AT126">
        <v>12.25</v>
      </c>
      <c r="AV126">
        <v>4</v>
      </c>
      <c r="AW126">
        <f t="shared" si="62"/>
        <v>8.7390743995313418</v>
      </c>
      <c r="AX126">
        <f t="shared" si="63"/>
        <v>8.5211482132396004</v>
      </c>
      <c r="AY126">
        <f t="shared" si="64"/>
        <v>5.6815075180628787</v>
      </c>
      <c r="AZ126">
        <f t="shared" si="65"/>
        <v>7.2032806092560051</v>
      </c>
      <c r="BA126">
        <f t="shared" si="66"/>
        <v>9.7551259519625066</v>
      </c>
      <c r="BB126">
        <f t="shared" si="67"/>
        <v>7.0678383128295259</v>
      </c>
      <c r="BC126">
        <f t="shared" si="68"/>
        <v>5.4598711189220852</v>
      </c>
      <c r="BD126">
        <f t="shared" si="69"/>
        <v>1.0483889865260692</v>
      </c>
      <c r="BF126">
        <v>4</v>
      </c>
      <c r="BG126">
        <f t="shared" si="70"/>
        <v>0.26655133032713346</v>
      </c>
      <c r="BH126">
        <f t="shared" si="71"/>
        <v>0.37459504950222072</v>
      </c>
      <c r="BI126">
        <f t="shared" si="72"/>
        <v>0.5812127708195578</v>
      </c>
      <c r="BJ126">
        <f t="shared" si="73"/>
        <v>0.18388380910521804</v>
      </c>
      <c r="BK126">
        <f t="shared" si="74"/>
        <v>6.4312169098377475E-2</v>
      </c>
      <c r="BL126">
        <f t="shared" si="75"/>
        <v>0.18661377477775337</v>
      </c>
      <c r="BM126">
        <f t="shared" si="76"/>
        <v>0.10753950332656559</v>
      </c>
      <c r="BN126">
        <f t="shared" si="77"/>
        <v>0.14903560255238432</v>
      </c>
    </row>
    <row r="127" spans="1:72" x14ac:dyDescent="0.2">
      <c r="A127">
        <v>126</v>
      </c>
      <c r="B127">
        <v>2</v>
      </c>
      <c r="C127">
        <v>23169</v>
      </c>
      <c r="D127">
        <v>12.27</v>
      </c>
      <c r="AQ127">
        <v>126</v>
      </c>
      <c r="AR127">
        <v>2</v>
      </c>
      <c r="AS127">
        <v>10760</v>
      </c>
      <c r="AT127">
        <v>12.34</v>
      </c>
      <c r="AV127">
        <v>6</v>
      </c>
      <c r="AW127">
        <f t="shared" si="62"/>
        <v>12.315407147041592</v>
      </c>
      <c r="AX127">
        <f t="shared" si="63"/>
        <v>12.238547158758054</v>
      </c>
      <c r="AY127">
        <f t="shared" si="64"/>
        <v>7.9699277484866222</v>
      </c>
      <c r="AZ127">
        <f t="shared" si="65"/>
        <v>10.134270650263618</v>
      </c>
      <c r="BA127">
        <f t="shared" si="66"/>
        <v>13.567662565905097</v>
      </c>
      <c r="BB127">
        <f t="shared" si="67"/>
        <v>9.8540128881077909</v>
      </c>
      <c r="BC127">
        <f t="shared" si="68"/>
        <v>7.331693028705331</v>
      </c>
      <c r="BD127">
        <f t="shared" si="69"/>
        <v>1.3188049209138839</v>
      </c>
      <c r="BF127">
        <v>6</v>
      </c>
      <c r="BG127">
        <f t="shared" si="70"/>
        <v>0.61402719246065207</v>
      </c>
      <c r="BH127">
        <f t="shared" si="71"/>
        <v>0.60110394901561259</v>
      </c>
      <c r="BI127">
        <f t="shared" si="72"/>
        <v>0.58483347385282247</v>
      </c>
      <c r="BJ127">
        <f t="shared" si="73"/>
        <v>0.12703670437203834</v>
      </c>
      <c r="BK127">
        <f t="shared" si="74"/>
        <v>0.25171279243624117</v>
      </c>
      <c r="BL127">
        <f t="shared" si="75"/>
        <v>3.0361690613699283E-2</v>
      </c>
      <c r="BM127">
        <f t="shared" si="76"/>
        <v>3.4563363219669449E-2</v>
      </c>
      <c r="BN127">
        <f t="shared" si="77"/>
        <v>0.18493253533122492</v>
      </c>
    </row>
    <row r="128" spans="1:72" x14ac:dyDescent="0.2">
      <c r="A128">
        <v>127</v>
      </c>
      <c r="B128">
        <v>2</v>
      </c>
      <c r="C128">
        <v>3456</v>
      </c>
      <c r="D128">
        <v>12.38</v>
      </c>
      <c r="AQ128">
        <v>127</v>
      </c>
      <c r="AR128">
        <v>2</v>
      </c>
      <c r="AS128">
        <v>844</v>
      </c>
      <c r="AT128">
        <v>12.4</v>
      </c>
      <c r="AV128">
        <v>8</v>
      </c>
      <c r="AW128">
        <f t="shared" si="62"/>
        <v>15.41417691857059</v>
      </c>
      <c r="AX128">
        <f t="shared" si="63"/>
        <v>13.869478617457526</v>
      </c>
      <c r="AY128">
        <f t="shared" si="64"/>
        <v>10.173598906463582</v>
      </c>
      <c r="AZ128">
        <f t="shared" si="65"/>
        <v>12.462097246631517</v>
      </c>
      <c r="BA128">
        <f t="shared" si="66"/>
        <v>16.886701816051552</v>
      </c>
      <c r="BB128">
        <f t="shared" si="67"/>
        <v>11.917984768599885</v>
      </c>
      <c r="BC128">
        <f t="shared" si="68"/>
        <v>9.0347978910369076</v>
      </c>
      <c r="BD128">
        <f t="shared" si="69"/>
        <v>1.2916227299355596</v>
      </c>
      <c r="BF128">
        <v>8</v>
      </c>
      <c r="BG128">
        <f t="shared" si="70"/>
        <v>0.82199475034118807</v>
      </c>
      <c r="BH128">
        <f t="shared" si="71"/>
        <v>1.8126269352354116</v>
      </c>
      <c r="BI128">
        <f t="shared" si="72"/>
        <v>0.8711373068346786</v>
      </c>
      <c r="BJ128">
        <f t="shared" si="73"/>
        <v>0.46343758623970793</v>
      </c>
      <c r="BK128">
        <f t="shared" si="74"/>
        <v>0.6696434150227939</v>
      </c>
      <c r="BL128">
        <f t="shared" si="75"/>
        <v>0.44133819235443539</v>
      </c>
      <c r="BM128">
        <f t="shared" si="76"/>
        <v>9.5067228144123828E-2</v>
      </c>
      <c r="BN128">
        <f t="shared" si="77"/>
        <v>0.17667429607198934</v>
      </c>
    </row>
    <row r="129" spans="1:46" x14ac:dyDescent="0.2">
      <c r="A129">
        <v>128</v>
      </c>
      <c r="B129">
        <v>2</v>
      </c>
      <c r="C129">
        <v>3516</v>
      </c>
      <c r="D129">
        <v>12.29</v>
      </c>
      <c r="AQ129">
        <v>128</v>
      </c>
      <c r="AR129">
        <v>2</v>
      </c>
      <c r="AS129">
        <v>3452</v>
      </c>
      <c r="AT129">
        <v>12.11</v>
      </c>
    </row>
    <row r="130" spans="1:46" x14ac:dyDescent="0.2">
      <c r="A130">
        <v>129</v>
      </c>
      <c r="B130">
        <v>2</v>
      </c>
      <c r="C130">
        <v>3006</v>
      </c>
      <c r="D130">
        <v>12.4</v>
      </c>
      <c r="AQ130">
        <v>129</v>
      </c>
      <c r="AR130">
        <v>2</v>
      </c>
      <c r="AS130">
        <v>6176</v>
      </c>
      <c r="AT130">
        <v>12.21</v>
      </c>
    </row>
    <row r="131" spans="1:46" x14ac:dyDescent="0.2">
      <c r="A131">
        <v>130</v>
      </c>
      <c r="B131">
        <v>2</v>
      </c>
      <c r="C131">
        <v>3670</v>
      </c>
      <c r="D131">
        <v>12.37</v>
      </c>
      <c r="AQ131">
        <v>130</v>
      </c>
      <c r="AR131">
        <v>2</v>
      </c>
      <c r="AS131">
        <v>9114</v>
      </c>
      <c r="AT131">
        <v>12.2</v>
      </c>
    </row>
    <row r="132" spans="1:46" x14ac:dyDescent="0.2">
      <c r="A132">
        <v>131</v>
      </c>
      <c r="B132">
        <v>2</v>
      </c>
      <c r="C132">
        <v>7816</v>
      </c>
      <c r="D132">
        <v>12.24</v>
      </c>
      <c r="AQ132">
        <v>131</v>
      </c>
      <c r="AR132">
        <v>2</v>
      </c>
      <c r="AS132">
        <v>8387</v>
      </c>
      <c r="AT132">
        <v>12.26</v>
      </c>
    </row>
    <row r="133" spans="1:46" x14ac:dyDescent="0.2">
      <c r="A133">
        <v>132</v>
      </c>
      <c r="B133">
        <v>2</v>
      </c>
      <c r="C133">
        <v>17998</v>
      </c>
      <c r="D133">
        <v>12.31</v>
      </c>
      <c r="AQ133">
        <v>132</v>
      </c>
      <c r="AR133">
        <v>2</v>
      </c>
      <c r="AS133">
        <v>751</v>
      </c>
      <c r="AT133">
        <v>12.08</v>
      </c>
    </row>
    <row r="134" spans="1:46" x14ac:dyDescent="0.2">
      <c r="A134">
        <v>133</v>
      </c>
      <c r="B134">
        <v>2</v>
      </c>
      <c r="C134">
        <v>18462</v>
      </c>
      <c r="D134">
        <v>12.34</v>
      </c>
      <c r="AQ134">
        <v>133</v>
      </c>
      <c r="AR134">
        <v>2</v>
      </c>
      <c r="AS134">
        <v>3640</v>
      </c>
      <c r="AT134">
        <v>12.15</v>
      </c>
    </row>
    <row r="135" spans="1:46" x14ac:dyDescent="0.2">
      <c r="A135">
        <v>134</v>
      </c>
      <c r="B135">
        <v>2</v>
      </c>
      <c r="C135">
        <v>1888</v>
      </c>
      <c r="D135">
        <v>12.41</v>
      </c>
      <c r="AQ135">
        <v>134</v>
      </c>
      <c r="AR135">
        <v>2</v>
      </c>
      <c r="AS135">
        <v>6250</v>
      </c>
      <c r="AT135">
        <v>12.19</v>
      </c>
    </row>
    <row r="136" spans="1:46" x14ac:dyDescent="0.2">
      <c r="A136">
        <v>135</v>
      </c>
      <c r="B136">
        <v>2</v>
      </c>
      <c r="C136">
        <v>57</v>
      </c>
      <c r="D136">
        <v>13.29</v>
      </c>
      <c r="AQ136">
        <v>135</v>
      </c>
      <c r="AR136">
        <v>2</v>
      </c>
      <c r="AS136">
        <v>8261</v>
      </c>
      <c r="AT136">
        <v>12.1</v>
      </c>
    </row>
    <row r="137" spans="1:46" x14ac:dyDescent="0.2">
      <c r="A137">
        <v>136</v>
      </c>
      <c r="B137">
        <v>2</v>
      </c>
      <c r="C137">
        <v>46</v>
      </c>
      <c r="D137">
        <v>15.7</v>
      </c>
      <c r="AQ137">
        <v>136</v>
      </c>
      <c r="AR137">
        <v>2</v>
      </c>
      <c r="AS137">
        <v>10447</v>
      </c>
      <c r="AT137">
        <v>12.21</v>
      </c>
    </row>
    <row r="138" spans="1:46" x14ac:dyDescent="0.2">
      <c r="A138">
        <v>137</v>
      </c>
      <c r="B138">
        <v>2</v>
      </c>
      <c r="C138">
        <v>48</v>
      </c>
      <c r="D138">
        <v>13.91</v>
      </c>
      <c r="AQ138">
        <v>137</v>
      </c>
      <c r="AR138">
        <v>2</v>
      </c>
      <c r="AS138">
        <v>739</v>
      </c>
      <c r="AT138">
        <v>11.94</v>
      </c>
    </row>
    <row r="139" spans="1:46" x14ac:dyDescent="0.2">
      <c r="A139">
        <v>138</v>
      </c>
      <c r="B139">
        <v>2</v>
      </c>
      <c r="C139">
        <v>9254</v>
      </c>
      <c r="D139">
        <v>12.08</v>
      </c>
      <c r="AQ139">
        <v>138</v>
      </c>
      <c r="AR139">
        <v>2</v>
      </c>
      <c r="AS139">
        <v>2077</v>
      </c>
      <c r="AT139">
        <v>12.01</v>
      </c>
    </row>
    <row r="140" spans="1:46" x14ac:dyDescent="0.2">
      <c r="A140">
        <v>139</v>
      </c>
      <c r="B140">
        <v>2</v>
      </c>
      <c r="C140">
        <v>9240</v>
      </c>
      <c r="D140">
        <v>12.25</v>
      </c>
      <c r="AQ140">
        <v>139</v>
      </c>
      <c r="AR140">
        <v>2</v>
      </c>
      <c r="AS140">
        <v>3554</v>
      </c>
      <c r="AT140">
        <v>12.34</v>
      </c>
    </row>
    <row r="141" spans="1:46" x14ac:dyDescent="0.2">
      <c r="A141">
        <v>140</v>
      </c>
      <c r="B141">
        <v>2</v>
      </c>
      <c r="C141">
        <v>24463</v>
      </c>
      <c r="D141">
        <v>12.39</v>
      </c>
      <c r="AQ141">
        <v>140</v>
      </c>
      <c r="AR141">
        <v>2</v>
      </c>
      <c r="AS141">
        <v>4731</v>
      </c>
      <c r="AT141">
        <v>12.13</v>
      </c>
    </row>
    <row r="142" spans="1:46" x14ac:dyDescent="0.2">
      <c r="AQ142">
        <v>141</v>
      </c>
      <c r="AR142">
        <v>2</v>
      </c>
      <c r="AS142">
        <v>6251</v>
      </c>
      <c r="AT142">
        <v>12.3</v>
      </c>
    </row>
    <row r="143" spans="1:46" x14ac:dyDescent="0.2">
      <c r="AQ143">
        <v>142</v>
      </c>
      <c r="AR143">
        <v>2</v>
      </c>
      <c r="AS143">
        <v>574</v>
      </c>
      <c r="AT143">
        <v>12.05</v>
      </c>
    </row>
    <row r="144" spans="1:46" x14ac:dyDescent="0.2">
      <c r="AQ144">
        <v>143</v>
      </c>
      <c r="AR144">
        <v>2</v>
      </c>
      <c r="AS144">
        <v>2050</v>
      </c>
      <c r="AT144">
        <v>12.41</v>
      </c>
    </row>
    <row r="145" spans="43:46" x14ac:dyDescent="0.2">
      <c r="AQ145">
        <v>144</v>
      </c>
      <c r="AR145">
        <v>2</v>
      </c>
      <c r="AS145">
        <v>3251</v>
      </c>
      <c r="AT145">
        <v>12.23</v>
      </c>
    </row>
    <row r="146" spans="43:46" x14ac:dyDescent="0.2">
      <c r="AQ146">
        <v>145</v>
      </c>
      <c r="AR146">
        <v>2</v>
      </c>
      <c r="AS146">
        <v>4723</v>
      </c>
      <c r="AT146">
        <v>12.1</v>
      </c>
    </row>
    <row r="147" spans="43:46" x14ac:dyDescent="0.2">
      <c r="AQ147">
        <v>146</v>
      </c>
      <c r="AR147">
        <v>2</v>
      </c>
      <c r="AS147">
        <v>5850</v>
      </c>
      <c r="AT147">
        <v>12.18</v>
      </c>
    </row>
    <row r="148" spans="43:46" x14ac:dyDescent="0.2">
      <c r="AQ148">
        <v>147</v>
      </c>
      <c r="AR148">
        <v>2</v>
      </c>
      <c r="AS148">
        <v>579</v>
      </c>
      <c r="AT148">
        <v>12.23</v>
      </c>
    </row>
    <row r="149" spans="43:46" x14ac:dyDescent="0.2">
      <c r="AQ149">
        <v>148</v>
      </c>
      <c r="AR149">
        <v>2</v>
      </c>
      <c r="AS149">
        <v>1434</v>
      </c>
      <c r="AT149">
        <v>12.17</v>
      </c>
    </row>
    <row r="150" spans="43:46" x14ac:dyDescent="0.2">
      <c r="AQ150">
        <v>149</v>
      </c>
      <c r="AR150">
        <v>2</v>
      </c>
      <c r="AS150">
        <v>2170</v>
      </c>
      <c r="AT150">
        <v>12.33</v>
      </c>
    </row>
    <row r="151" spans="43:46" x14ac:dyDescent="0.2">
      <c r="AQ151">
        <v>150</v>
      </c>
      <c r="AR151">
        <v>2</v>
      </c>
      <c r="AS151">
        <v>3113</v>
      </c>
      <c r="AT151">
        <v>12.33</v>
      </c>
    </row>
    <row r="152" spans="43:46" x14ac:dyDescent="0.2">
      <c r="AQ152">
        <v>151</v>
      </c>
      <c r="AR152">
        <v>2</v>
      </c>
      <c r="AS152">
        <v>3949</v>
      </c>
      <c r="AT152">
        <v>12.16</v>
      </c>
    </row>
    <row r="153" spans="43:46" x14ac:dyDescent="0.2">
      <c r="AQ153">
        <v>152</v>
      </c>
      <c r="AR153">
        <v>2</v>
      </c>
      <c r="AS153">
        <v>689</v>
      </c>
      <c r="AT153">
        <v>12.42</v>
      </c>
    </row>
    <row r="154" spans="43:46" x14ac:dyDescent="0.2">
      <c r="AQ154">
        <v>153</v>
      </c>
      <c r="AR154">
        <v>2</v>
      </c>
      <c r="AS154">
        <v>2846</v>
      </c>
      <c r="AT154">
        <v>12.25</v>
      </c>
    </row>
    <row r="155" spans="43:46" x14ac:dyDescent="0.2">
      <c r="AQ155">
        <v>154</v>
      </c>
      <c r="AR155">
        <v>2</v>
      </c>
      <c r="AS155">
        <v>5072</v>
      </c>
      <c r="AT155">
        <v>12.19</v>
      </c>
    </row>
    <row r="156" spans="43:46" x14ac:dyDescent="0.2">
      <c r="AQ156">
        <v>155</v>
      </c>
      <c r="AR156">
        <v>2</v>
      </c>
      <c r="AS156">
        <v>7176</v>
      </c>
      <c r="AT156">
        <v>12.27</v>
      </c>
    </row>
    <row r="157" spans="43:46" x14ac:dyDescent="0.2">
      <c r="AQ157">
        <v>156</v>
      </c>
      <c r="AR157">
        <v>2</v>
      </c>
      <c r="AS157">
        <v>8701</v>
      </c>
      <c r="AT157">
        <v>12.3</v>
      </c>
    </row>
    <row r="158" spans="43:46" x14ac:dyDescent="0.2">
      <c r="AQ158">
        <v>157</v>
      </c>
      <c r="AR158">
        <v>2</v>
      </c>
      <c r="AS158">
        <v>831</v>
      </c>
      <c r="AT158">
        <v>12.29</v>
      </c>
    </row>
    <row r="159" spans="43:46" x14ac:dyDescent="0.2">
      <c r="AQ159">
        <v>158</v>
      </c>
      <c r="AR159">
        <v>2</v>
      </c>
      <c r="AS159">
        <v>3073</v>
      </c>
      <c r="AT159">
        <v>12.14</v>
      </c>
    </row>
    <row r="160" spans="43:46" x14ac:dyDescent="0.2">
      <c r="AQ160">
        <v>159</v>
      </c>
      <c r="AR160">
        <v>2</v>
      </c>
      <c r="AS160">
        <v>5272</v>
      </c>
      <c r="AT160">
        <v>12.36</v>
      </c>
    </row>
    <row r="161" spans="43:46" x14ac:dyDescent="0.2">
      <c r="AQ161">
        <v>160</v>
      </c>
      <c r="AR161">
        <v>2</v>
      </c>
      <c r="AS161">
        <v>7310</v>
      </c>
      <c r="AT161">
        <v>12.24</v>
      </c>
    </row>
    <row r="162" spans="43:46" x14ac:dyDescent="0.2">
      <c r="AQ162">
        <v>161</v>
      </c>
      <c r="AR162">
        <v>2</v>
      </c>
      <c r="AS162">
        <v>9243</v>
      </c>
      <c r="AT162">
        <v>12.21</v>
      </c>
    </row>
    <row r="163" spans="43:46" x14ac:dyDescent="0.2">
      <c r="AQ163">
        <v>162</v>
      </c>
      <c r="AR163">
        <v>2</v>
      </c>
      <c r="AS163">
        <v>774</v>
      </c>
      <c r="AT163">
        <v>12.34</v>
      </c>
    </row>
    <row r="164" spans="43:46" x14ac:dyDescent="0.2">
      <c r="AQ164">
        <v>163</v>
      </c>
      <c r="AR164">
        <v>2</v>
      </c>
      <c r="AS164">
        <v>2873</v>
      </c>
      <c r="AT164">
        <v>12.15</v>
      </c>
    </row>
    <row r="165" spans="43:46" x14ac:dyDescent="0.2">
      <c r="AQ165">
        <v>164</v>
      </c>
      <c r="AR165">
        <v>2</v>
      </c>
      <c r="AS165">
        <v>5026</v>
      </c>
      <c r="AT165">
        <v>12.38</v>
      </c>
    </row>
    <row r="166" spans="43:46" x14ac:dyDescent="0.2">
      <c r="AQ166">
        <v>165</v>
      </c>
      <c r="AR166">
        <v>2</v>
      </c>
      <c r="AS166">
        <v>7138</v>
      </c>
      <c r="AT166">
        <v>12.18</v>
      </c>
    </row>
    <row r="167" spans="43:46" x14ac:dyDescent="0.2">
      <c r="AQ167">
        <v>166</v>
      </c>
      <c r="AR167">
        <v>2</v>
      </c>
      <c r="AS167">
        <v>8647</v>
      </c>
      <c r="AT167">
        <v>12.15</v>
      </c>
    </row>
    <row r="168" spans="43:46" x14ac:dyDescent="0.2">
      <c r="AQ168">
        <v>167</v>
      </c>
      <c r="AR168">
        <v>2</v>
      </c>
      <c r="AS168">
        <v>894</v>
      </c>
      <c r="AT168">
        <v>12.23</v>
      </c>
    </row>
    <row r="169" spans="43:46" x14ac:dyDescent="0.2">
      <c r="AQ169">
        <v>168</v>
      </c>
      <c r="AR169">
        <v>2</v>
      </c>
      <c r="AS169">
        <v>3934</v>
      </c>
      <c r="AT169">
        <v>12.33</v>
      </c>
    </row>
    <row r="170" spans="43:46" x14ac:dyDescent="0.2">
      <c r="AQ170">
        <v>169</v>
      </c>
      <c r="AR170">
        <v>2</v>
      </c>
      <c r="AS170">
        <v>6903</v>
      </c>
      <c r="AT170">
        <v>12.28</v>
      </c>
    </row>
    <row r="171" spans="43:46" x14ac:dyDescent="0.2">
      <c r="AQ171">
        <v>170</v>
      </c>
      <c r="AR171">
        <v>2</v>
      </c>
      <c r="AS171">
        <v>9768</v>
      </c>
      <c r="AT171">
        <v>12.12</v>
      </c>
    </row>
    <row r="172" spans="43:46" x14ac:dyDescent="0.2">
      <c r="AQ172">
        <v>171</v>
      </c>
      <c r="AR172">
        <v>2</v>
      </c>
      <c r="AS172">
        <v>12328</v>
      </c>
      <c r="AT172">
        <v>12.2</v>
      </c>
    </row>
    <row r="173" spans="43:46" x14ac:dyDescent="0.2">
      <c r="AQ173">
        <v>172</v>
      </c>
      <c r="AR173">
        <v>2</v>
      </c>
      <c r="AS173">
        <v>839</v>
      </c>
      <c r="AT173">
        <v>12.69</v>
      </c>
    </row>
    <row r="174" spans="43:46" x14ac:dyDescent="0.2">
      <c r="AQ174">
        <v>173</v>
      </c>
      <c r="AR174">
        <v>2</v>
      </c>
      <c r="AS174">
        <v>3831</v>
      </c>
      <c r="AT174">
        <v>12.35</v>
      </c>
    </row>
    <row r="175" spans="43:46" x14ac:dyDescent="0.2">
      <c r="AQ175">
        <v>174</v>
      </c>
      <c r="AR175">
        <v>2</v>
      </c>
      <c r="AS175">
        <v>6990</v>
      </c>
      <c r="AT175">
        <v>12.25</v>
      </c>
    </row>
    <row r="176" spans="43:46" x14ac:dyDescent="0.2">
      <c r="AQ176">
        <v>175</v>
      </c>
      <c r="AR176">
        <v>2</v>
      </c>
      <c r="AS176">
        <v>9738</v>
      </c>
      <c r="AT176">
        <v>12.24</v>
      </c>
    </row>
    <row r="177" spans="43:46" x14ac:dyDescent="0.2">
      <c r="AQ177">
        <v>176</v>
      </c>
      <c r="AR177">
        <v>2</v>
      </c>
      <c r="AS177">
        <v>12241</v>
      </c>
      <c r="AT177">
        <v>12.24</v>
      </c>
    </row>
    <row r="178" spans="43:46" x14ac:dyDescent="0.2">
      <c r="AQ178">
        <v>177</v>
      </c>
      <c r="AR178">
        <v>2</v>
      </c>
      <c r="AS178">
        <v>885</v>
      </c>
      <c r="AT178">
        <v>12.33</v>
      </c>
    </row>
    <row r="179" spans="43:46" x14ac:dyDescent="0.2">
      <c r="AQ179">
        <v>178</v>
      </c>
      <c r="AR179">
        <v>2</v>
      </c>
      <c r="AS179">
        <v>3853</v>
      </c>
      <c r="AT179">
        <v>12.25</v>
      </c>
    </row>
    <row r="180" spans="43:46" x14ac:dyDescent="0.2">
      <c r="AQ180">
        <v>179</v>
      </c>
      <c r="AR180">
        <v>2</v>
      </c>
      <c r="AS180">
        <v>6922</v>
      </c>
      <c r="AT180">
        <v>12.31</v>
      </c>
    </row>
    <row r="181" spans="43:46" x14ac:dyDescent="0.2">
      <c r="AQ181">
        <v>180</v>
      </c>
      <c r="AR181">
        <v>2</v>
      </c>
      <c r="AS181">
        <v>9444</v>
      </c>
      <c r="AT181">
        <v>12.3</v>
      </c>
    </row>
    <row r="182" spans="43:46" x14ac:dyDescent="0.2">
      <c r="AQ182">
        <v>181</v>
      </c>
      <c r="AR182">
        <v>2</v>
      </c>
      <c r="AS182">
        <v>11463</v>
      </c>
      <c r="AT182">
        <v>12.3</v>
      </c>
    </row>
    <row r="183" spans="43:46" x14ac:dyDescent="0.2">
      <c r="AQ183">
        <v>182</v>
      </c>
      <c r="AR183">
        <v>2</v>
      </c>
      <c r="AS183">
        <v>703</v>
      </c>
      <c r="AT183">
        <v>12.83</v>
      </c>
    </row>
    <row r="184" spans="43:46" x14ac:dyDescent="0.2">
      <c r="AQ184">
        <v>183</v>
      </c>
      <c r="AR184">
        <v>2</v>
      </c>
      <c r="AS184">
        <v>2938</v>
      </c>
      <c r="AT184">
        <v>12.35</v>
      </c>
    </row>
    <row r="185" spans="43:46" x14ac:dyDescent="0.2">
      <c r="AQ185">
        <v>184</v>
      </c>
      <c r="AR185">
        <v>2</v>
      </c>
      <c r="AS185">
        <v>5036</v>
      </c>
      <c r="AT185">
        <v>12.51</v>
      </c>
    </row>
    <row r="186" spans="43:46" x14ac:dyDescent="0.2">
      <c r="AQ186">
        <v>185</v>
      </c>
      <c r="AR186">
        <v>2</v>
      </c>
      <c r="AS186">
        <v>7011</v>
      </c>
      <c r="AT186">
        <v>12.27</v>
      </c>
    </row>
    <row r="187" spans="43:46" x14ac:dyDescent="0.2">
      <c r="AQ187">
        <v>186</v>
      </c>
      <c r="AR187">
        <v>2</v>
      </c>
      <c r="AS187">
        <v>8594</v>
      </c>
      <c r="AT187">
        <v>12.09</v>
      </c>
    </row>
    <row r="188" spans="43:46" x14ac:dyDescent="0.2">
      <c r="AQ188">
        <v>187</v>
      </c>
      <c r="AR188">
        <v>2</v>
      </c>
      <c r="AS188">
        <v>532</v>
      </c>
      <c r="AT188">
        <v>12.36</v>
      </c>
    </row>
    <row r="189" spans="43:46" x14ac:dyDescent="0.2">
      <c r="AQ189">
        <v>188</v>
      </c>
      <c r="AR189">
        <v>2</v>
      </c>
      <c r="AS189">
        <v>2918</v>
      </c>
      <c r="AT189">
        <v>12.23</v>
      </c>
    </row>
    <row r="190" spans="43:46" x14ac:dyDescent="0.2">
      <c r="AQ190">
        <v>189</v>
      </c>
      <c r="AR190">
        <v>2</v>
      </c>
      <c r="AS190">
        <v>5155</v>
      </c>
      <c r="AT190">
        <v>12.37</v>
      </c>
    </row>
    <row r="191" spans="43:46" x14ac:dyDescent="0.2">
      <c r="AQ191">
        <v>190</v>
      </c>
      <c r="AR191">
        <v>2</v>
      </c>
      <c r="AS191">
        <v>7029</v>
      </c>
      <c r="AT191">
        <v>12.28</v>
      </c>
    </row>
    <row r="192" spans="43:46" x14ac:dyDescent="0.2">
      <c r="AQ192">
        <v>191</v>
      </c>
      <c r="AR192">
        <v>2</v>
      </c>
      <c r="AS192">
        <v>8715</v>
      </c>
      <c r="AT192">
        <v>12.21</v>
      </c>
    </row>
    <row r="193" spans="43:46" x14ac:dyDescent="0.2">
      <c r="AQ193">
        <v>192</v>
      </c>
      <c r="AR193">
        <v>2</v>
      </c>
      <c r="AS193">
        <v>765</v>
      </c>
      <c r="AT193">
        <v>12.23</v>
      </c>
    </row>
    <row r="194" spans="43:46" x14ac:dyDescent="0.2">
      <c r="AQ194">
        <v>193</v>
      </c>
      <c r="AR194">
        <v>2</v>
      </c>
      <c r="AS194">
        <v>2844</v>
      </c>
      <c r="AT194">
        <v>12.21</v>
      </c>
    </row>
    <row r="195" spans="43:46" x14ac:dyDescent="0.2">
      <c r="AQ195">
        <v>194</v>
      </c>
      <c r="AR195">
        <v>2</v>
      </c>
      <c r="AS195">
        <v>4890</v>
      </c>
      <c r="AT195">
        <v>12.47</v>
      </c>
    </row>
    <row r="196" spans="43:46" x14ac:dyDescent="0.2">
      <c r="AQ196">
        <v>195</v>
      </c>
      <c r="AR196">
        <v>2</v>
      </c>
      <c r="AS196">
        <v>6986</v>
      </c>
      <c r="AT196">
        <v>12.45</v>
      </c>
    </row>
    <row r="197" spans="43:46" x14ac:dyDescent="0.2">
      <c r="AQ197">
        <v>196</v>
      </c>
      <c r="AR197">
        <v>2</v>
      </c>
      <c r="AS197">
        <v>8121</v>
      </c>
      <c r="AT197">
        <v>11.99</v>
      </c>
    </row>
    <row r="198" spans="43:46" x14ac:dyDescent="0.2">
      <c r="AQ198">
        <v>197</v>
      </c>
      <c r="AR198">
        <v>2</v>
      </c>
      <c r="AS198">
        <v>879</v>
      </c>
      <c r="AT198">
        <v>12.27</v>
      </c>
    </row>
    <row r="199" spans="43:46" x14ac:dyDescent="0.2">
      <c r="AQ199">
        <v>198</v>
      </c>
      <c r="AR199">
        <v>2</v>
      </c>
      <c r="AS199">
        <v>2310</v>
      </c>
      <c r="AT199">
        <v>12.06</v>
      </c>
    </row>
    <row r="200" spans="43:46" x14ac:dyDescent="0.2">
      <c r="AQ200">
        <v>199</v>
      </c>
      <c r="AR200">
        <v>2</v>
      </c>
      <c r="AS200">
        <v>3866</v>
      </c>
      <c r="AT200">
        <v>12.34</v>
      </c>
    </row>
    <row r="201" spans="43:46" x14ac:dyDescent="0.2">
      <c r="AQ201">
        <v>200</v>
      </c>
      <c r="AR201">
        <v>2</v>
      </c>
      <c r="AS201">
        <v>5234</v>
      </c>
      <c r="AT201">
        <v>12.06</v>
      </c>
    </row>
    <row r="202" spans="43:46" x14ac:dyDescent="0.2">
      <c r="AQ202">
        <v>201</v>
      </c>
      <c r="AR202">
        <v>2</v>
      </c>
      <c r="AS202">
        <v>6504</v>
      </c>
      <c r="AT202">
        <v>12.23</v>
      </c>
    </row>
    <row r="203" spans="43:46" x14ac:dyDescent="0.2">
      <c r="AQ203">
        <v>202</v>
      </c>
      <c r="AR203">
        <v>2</v>
      </c>
      <c r="AS203">
        <v>849</v>
      </c>
      <c r="AT203">
        <v>12.45</v>
      </c>
    </row>
    <row r="204" spans="43:46" x14ac:dyDescent="0.2">
      <c r="AQ204">
        <v>203</v>
      </c>
      <c r="AR204">
        <v>2</v>
      </c>
      <c r="AS204">
        <v>2452</v>
      </c>
      <c r="AT204">
        <v>12.33</v>
      </c>
    </row>
    <row r="205" spans="43:46" x14ac:dyDescent="0.2">
      <c r="AQ205">
        <v>204</v>
      </c>
      <c r="AR205">
        <v>2</v>
      </c>
      <c r="AS205">
        <v>3967</v>
      </c>
      <c r="AT205">
        <v>12.1</v>
      </c>
    </row>
    <row r="206" spans="43:46" x14ac:dyDescent="0.2">
      <c r="AQ206">
        <v>205</v>
      </c>
      <c r="AR206">
        <v>2</v>
      </c>
      <c r="AS206">
        <v>5187</v>
      </c>
      <c r="AT206">
        <v>12.28</v>
      </c>
    </row>
    <row r="207" spans="43:46" x14ac:dyDescent="0.2">
      <c r="AQ207">
        <v>206</v>
      </c>
      <c r="AR207">
        <v>2</v>
      </c>
      <c r="AS207">
        <v>6384</v>
      </c>
      <c r="AT207">
        <v>11.89</v>
      </c>
    </row>
    <row r="208" spans="43:46" x14ac:dyDescent="0.2">
      <c r="AQ208">
        <v>207</v>
      </c>
      <c r="AR208">
        <v>2</v>
      </c>
      <c r="AS208">
        <v>920</v>
      </c>
      <c r="AT208">
        <v>12.35</v>
      </c>
    </row>
    <row r="209" spans="43:46" x14ac:dyDescent="0.2">
      <c r="AQ209">
        <v>208</v>
      </c>
      <c r="AR209">
        <v>2</v>
      </c>
      <c r="AS209">
        <v>2351</v>
      </c>
      <c r="AT209">
        <v>12.51</v>
      </c>
    </row>
    <row r="210" spans="43:46" x14ac:dyDescent="0.2">
      <c r="AQ210">
        <v>209</v>
      </c>
      <c r="AR210">
        <v>2</v>
      </c>
      <c r="AS210">
        <v>3817</v>
      </c>
      <c r="AT210">
        <v>12.25</v>
      </c>
    </row>
    <row r="211" spans="43:46" x14ac:dyDescent="0.2">
      <c r="AQ211">
        <v>210</v>
      </c>
      <c r="AR211">
        <v>2</v>
      </c>
      <c r="AS211">
        <v>5223</v>
      </c>
      <c r="AT211">
        <v>12.26</v>
      </c>
    </row>
    <row r="212" spans="43:46" x14ac:dyDescent="0.2">
      <c r="AQ212">
        <v>211</v>
      </c>
      <c r="AR212">
        <v>2</v>
      </c>
      <c r="AS212">
        <v>6390</v>
      </c>
      <c r="AT212">
        <v>12.33</v>
      </c>
    </row>
    <row r="213" spans="43:46" x14ac:dyDescent="0.2">
      <c r="AQ213">
        <v>212</v>
      </c>
      <c r="AR213">
        <v>2</v>
      </c>
      <c r="AS213">
        <v>510</v>
      </c>
      <c r="AT213">
        <v>12.37</v>
      </c>
    </row>
    <row r="214" spans="43:46" x14ac:dyDescent="0.2">
      <c r="AQ214">
        <v>213</v>
      </c>
      <c r="AR214">
        <v>2</v>
      </c>
      <c r="AS214">
        <v>642</v>
      </c>
      <c r="AT214">
        <v>12.21</v>
      </c>
    </row>
    <row r="215" spans="43:46" x14ac:dyDescent="0.2">
      <c r="AQ215">
        <v>214</v>
      </c>
      <c r="AR215">
        <v>2</v>
      </c>
      <c r="AS215">
        <v>868</v>
      </c>
      <c r="AT215">
        <v>12.07</v>
      </c>
    </row>
    <row r="216" spans="43:46" x14ac:dyDescent="0.2">
      <c r="AQ216">
        <v>215</v>
      </c>
      <c r="AR216">
        <v>2</v>
      </c>
      <c r="AS216">
        <v>1059</v>
      </c>
      <c r="AT216">
        <v>11.93</v>
      </c>
    </row>
    <row r="217" spans="43:46" x14ac:dyDescent="0.2">
      <c r="AQ217">
        <v>216</v>
      </c>
      <c r="AR217">
        <v>2</v>
      </c>
      <c r="AS217">
        <v>1053</v>
      </c>
      <c r="AT217">
        <v>12.35</v>
      </c>
    </row>
    <row r="218" spans="43:46" x14ac:dyDescent="0.2">
      <c r="AQ218">
        <v>217</v>
      </c>
      <c r="AR218">
        <v>2</v>
      </c>
      <c r="AS218">
        <v>504</v>
      </c>
      <c r="AT218">
        <v>12.54</v>
      </c>
    </row>
    <row r="219" spans="43:46" x14ac:dyDescent="0.2">
      <c r="AQ219">
        <v>218</v>
      </c>
      <c r="AR219">
        <v>2</v>
      </c>
      <c r="AS219">
        <v>592</v>
      </c>
      <c r="AT219">
        <v>12.9</v>
      </c>
    </row>
    <row r="220" spans="43:46" x14ac:dyDescent="0.2">
      <c r="AQ220">
        <v>219</v>
      </c>
      <c r="AR220">
        <v>2</v>
      </c>
      <c r="AS220">
        <v>688</v>
      </c>
      <c r="AT220">
        <v>12.19</v>
      </c>
    </row>
    <row r="221" spans="43:46" x14ac:dyDescent="0.2">
      <c r="AQ221">
        <v>220</v>
      </c>
      <c r="AR221">
        <v>2</v>
      </c>
      <c r="AS221">
        <v>798</v>
      </c>
      <c r="AT221">
        <v>12.46</v>
      </c>
    </row>
    <row r="222" spans="43:46" x14ac:dyDescent="0.2">
      <c r="AQ222">
        <v>221</v>
      </c>
      <c r="AR222">
        <v>2</v>
      </c>
      <c r="AS222">
        <v>899</v>
      </c>
      <c r="AT222">
        <v>12.31</v>
      </c>
    </row>
    <row r="223" spans="43:46" x14ac:dyDescent="0.2">
      <c r="AQ223">
        <v>222</v>
      </c>
      <c r="AR223">
        <v>2</v>
      </c>
      <c r="AS223">
        <v>498</v>
      </c>
      <c r="AT223">
        <v>12.74</v>
      </c>
    </row>
    <row r="224" spans="43:46" x14ac:dyDescent="0.2">
      <c r="AQ224">
        <v>223</v>
      </c>
      <c r="AR224">
        <v>2</v>
      </c>
      <c r="AS224">
        <v>652</v>
      </c>
      <c r="AT224">
        <v>12.48</v>
      </c>
    </row>
    <row r="225" spans="43:46" x14ac:dyDescent="0.2">
      <c r="AQ225">
        <v>224</v>
      </c>
      <c r="AR225">
        <v>2</v>
      </c>
      <c r="AS225">
        <v>681</v>
      </c>
      <c r="AT225">
        <v>12.11</v>
      </c>
    </row>
    <row r="226" spans="43:46" x14ac:dyDescent="0.2">
      <c r="AQ226">
        <v>225</v>
      </c>
      <c r="AR226">
        <v>2</v>
      </c>
      <c r="AS226">
        <v>957</v>
      </c>
      <c r="AT226">
        <v>12.49</v>
      </c>
    </row>
    <row r="227" spans="43:46" x14ac:dyDescent="0.2">
      <c r="AQ227">
        <v>226</v>
      </c>
      <c r="AR227">
        <v>2</v>
      </c>
      <c r="AS227">
        <v>804</v>
      </c>
      <c r="AT227">
        <v>12.41</v>
      </c>
    </row>
    <row r="228" spans="43:46" x14ac:dyDescent="0.2">
      <c r="AQ228">
        <v>227</v>
      </c>
      <c r="AR228">
        <v>2</v>
      </c>
      <c r="AS228">
        <v>3451</v>
      </c>
      <c r="AT228">
        <v>12.25</v>
      </c>
    </row>
    <row r="229" spans="43:46" x14ac:dyDescent="0.2">
      <c r="AQ229">
        <v>228</v>
      </c>
      <c r="AR229">
        <v>2</v>
      </c>
      <c r="AS229">
        <v>5898</v>
      </c>
      <c r="AT229">
        <v>12.31</v>
      </c>
    </row>
    <row r="230" spans="43:46" x14ac:dyDescent="0.2">
      <c r="AQ230">
        <v>229</v>
      </c>
      <c r="AR230">
        <v>2</v>
      </c>
      <c r="AS230">
        <v>3808</v>
      </c>
      <c r="AT230">
        <v>12.29</v>
      </c>
    </row>
    <row r="231" spans="43:46" x14ac:dyDescent="0.2">
      <c r="AQ231">
        <v>230</v>
      </c>
      <c r="AR231">
        <v>2</v>
      </c>
      <c r="AS231">
        <v>4768</v>
      </c>
      <c r="AT231">
        <v>12.29</v>
      </c>
    </row>
    <row r="232" spans="43:46" x14ac:dyDescent="0.2">
      <c r="AQ232">
        <v>231</v>
      </c>
      <c r="AR232">
        <v>2</v>
      </c>
      <c r="AS232">
        <v>12021</v>
      </c>
      <c r="AT232">
        <v>12.23</v>
      </c>
    </row>
    <row r="233" spans="43:46" x14ac:dyDescent="0.2">
      <c r="AQ233">
        <v>232</v>
      </c>
      <c r="AR233">
        <v>2</v>
      </c>
      <c r="AS233">
        <v>9681</v>
      </c>
      <c r="AT233">
        <v>12.29</v>
      </c>
    </row>
    <row r="234" spans="43:46" x14ac:dyDescent="0.2">
      <c r="AQ234">
        <v>233</v>
      </c>
      <c r="AR234">
        <v>2</v>
      </c>
      <c r="AS234">
        <v>5876</v>
      </c>
      <c r="AT234">
        <v>12.35</v>
      </c>
    </row>
    <row r="235" spans="43:46" x14ac:dyDescent="0.2">
      <c r="AQ235">
        <v>234</v>
      </c>
      <c r="AR235">
        <v>2</v>
      </c>
      <c r="AS235">
        <v>5023</v>
      </c>
      <c r="AT235">
        <v>12.41</v>
      </c>
    </row>
    <row r="236" spans="43:46" x14ac:dyDescent="0.2">
      <c r="AQ236">
        <v>235</v>
      </c>
      <c r="AR236">
        <v>2</v>
      </c>
      <c r="AS236">
        <v>6560</v>
      </c>
      <c r="AT236">
        <v>12.36</v>
      </c>
    </row>
    <row r="237" spans="43:46" x14ac:dyDescent="0.2">
      <c r="AQ237">
        <v>236</v>
      </c>
      <c r="AR237">
        <v>2</v>
      </c>
      <c r="AS237">
        <v>6262</v>
      </c>
      <c r="AT237">
        <v>12.31</v>
      </c>
    </row>
    <row r="238" spans="43:46" x14ac:dyDescent="0.2">
      <c r="AQ238">
        <v>237</v>
      </c>
      <c r="AR238">
        <v>2</v>
      </c>
      <c r="AS238">
        <v>5613</v>
      </c>
      <c r="AT238">
        <v>12.29</v>
      </c>
    </row>
    <row r="239" spans="43:46" x14ac:dyDescent="0.2">
      <c r="AQ239">
        <v>238</v>
      </c>
      <c r="AR239">
        <v>2</v>
      </c>
      <c r="AS239">
        <v>5695</v>
      </c>
      <c r="AT239">
        <v>12.43</v>
      </c>
    </row>
    <row r="240" spans="43:46" x14ac:dyDescent="0.2">
      <c r="AQ240">
        <v>239</v>
      </c>
      <c r="AR240">
        <v>2</v>
      </c>
      <c r="AS240">
        <v>5913</v>
      </c>
      <c r="AT240">
        <v>12.25</v>
      </c>
    </row>
    <row r="241" spans="43:46" x14ac:dyDescent="0.2">
      <c r="AQ241">
        <v>240</v>
      </c>
      <c r="AR241">
        <v>2</v>
      </c>
      <c r="AS241">
        <v>6068</v>
      </c>
      <c r="AT241">
        <v>12.39</v>
      </c>
    </row>
    <row r="242" spans="43:46" x14ac:dyDescent="0.2">
      <c r="AQ242">
        <v>241</v>
      </c>
      <c r="AR242">
        <v>2</v>
      </c>
      <c r="AS242">
        <v>6085</v>
      </c>
      <c r="AT242">
        <v>12.22</v>
      </c>
    </row>
    <row r="243" spans="43:46" x14ac:dyDescent="0.2">
      <c r="AQ243">
        <v>242</v>
      </c>
      <c r="AR243">
        <v>2</v>
      </c>
      <c r="AS243">
        <v>5312</v>
      </c>
      <c r="AT243">
        <v>12.37</v>
      </c>
    </row>
    <row r="244" spans="43:46" x14ac:dyDescent="0.2">
      <c r="AQ244">
        <v>243</v>
      </c>
      <c r="AR244">
        <v>2</v>
      </c>
      <c r="AS244">
        <v>5657</v>
      </c>
      <c r="AT244">
        <v>12.29</v>
      </c>
    </row>
    <row r="245" spans="43:46" x14ac:dyDescent="0.2">
      <c r="AQ245">
        <v>244</v>
      </c>
      <c r="AR245">
        <v>2</v>
      </c>
      <c r="AS245">
        <v>56</v>
      </c>
      <c r="AT245">
        <v>14.16</v>
      </c>
    </row>
    <row r="246" spans="43:46" x14ac:dyDescent="0.2">
      <c r="AQ246">
        <v>245</v>
      </c>
      <c r="AR246">
        <v>2</v>
      </c>
      <c r="AS246">
        <v>5703</v>
      </c>
      <c r="AT246">
        <v>12.12</v>
      </c>
    </row>
    <row r="247" spans="43:46" x14ac:dyDescent="0.2">
      <c r="AQ247">
        <v>246</v>
      </c>
      <c r="AR247">
        <v>2</v>
      </c>
      <c r="AS247">
        <v>11641</v>
      </c>
      <c r="AT247">
        <v>12.3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Dirk Jan Slotboom</cp:lastModifiedBy>
  <dcterms:created xsi:type="dcterms:W3CDTF">2017-03-03T10:54:15Z</dcterms:created>
  <dcterms:modified xsi:type="dcterms:W3CDTF">2020-10-31T16:33:10Z</dcterms:modified>
</cp:coreProperties>
</file>