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djslotboom/Documents/Documents - Dirk’s MacBook Air (2)/Manuscripts/Inda/pant/"/>
    </mc:Choice>
  </mc:AlternateContent>
  <xr:revisionPtr revIDLastSave="0" documentId="8_{78A3E13B-223A-A64D-B0F3-B3901B3675AA}" xr6:coauthVersionLast="45" xr6:coauthVersionMax="45" xr10:uidLastSave="{00000000-0000-0000-0000-000000000000}"/>
  <bookViews>
    <workbookView xWindow="1320" yWindow="4820" windowWidth="32880" windowHeight="20260" tabRatio="500" xr2:uid="{00000000-000D-0000-FFFF-FFFF00000000}"/>
  </bookViews>
  <sheets>
    <sheet name="21.04.2016" sheetId="1" r:id="rId1"/>
  </sheets>
  <externalReferences>
    <externalReference r:id="rId2"/>
  </externalReferenc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O53" i="1" l="1"/>
  <c r="AN53" i="1"/>
  <c r="AO51" i="1"/>
  <c r="AN51" i="1"/>
  <c r="AM51" i="1"/>
  <c r="AM53" i="1" s="1"/>
  <c r="AQ40" i="1"/>
  <c r="AP40" i="1"/>
  <c r="AP46" i="1" s="1"/>
  <c r="AQ46" i="1" s="1"/>
  <c r="AO40" i="1"/>
  <c r="AN40" i="1"/>
  <c r="AN46" i="1" s="1"/>
  <c r="AO46" i="1" s="1"/>
  <c r="AQ39" i="1"/>
  <c r="AP39" i="1"/>
  <c r="AP45" i="1" s="1"/>
  <c r="AQ45" i="1" s="1"/>
  <c r="AO39" i="1"/>
  <c r="AN39" i="1"/>
  <c r="AN45" i="1" s="1"/>
  <c r="AO45" i="1" s="1"/>
  <c r="AQ38" i="1"/>
  <c r="AP38" i="1"/>
  <c r="AP44" i="1" s="1"/>
  <c r="AQ44" i="1" s="1"/>
  <c r="AO38" i="1"/>
  <c r="AN38" i="1"/>
  <c r="AN44" i="1" s="1"/>
  <c r="AO44" i="1" s="1"/>
  <c r="AQ37" i="1"/>
  <c r="AP37" i="1"/>
  <c r="AP43" i="1" s="1"/>
  <c r="AQ43" i="1" s="1"/>
  <c r="AO37" i="1"/>
  <c r="AN37" i="1"/>
  <c r="AN43" i="1" s="1"/>
  <c r="AO43" i="1" s="1"/>
  <c r="AQ36" i="1"/>
  <c r="AP36" i="1"/>
  <c r="AP42" i="1" s="1"/>
  <c r="AQ42" i="1" s="1"/>
  <c r="AO36" i="1"/>
  <c r="AN36" i="1"/>
  <c r="AN42" i="1" s="1"/>
  <c r="AO42" i="1" s="1"/>
  <c r="AI23" i="1"/>
  <c r="AH22" i="1"/>
  <c r="AB21" i="1"/>
  <c r="AB20" i="1"/>
  <c r="AK16" i="1"/>
  <c r="AJ16" i="1"/>
  <c r="AI24" i="1" s="1"/>
  <c r="AI16" i="1"/>
  <c r="AH16" i="1"/>
  <c r="AH24" i="1" s="1"/>
  <c r="AC16" i="1"/>
  <c r="AB24" i="1" s="1"/>
  <c r="AB16" i="1"/>
  <c r="AK15" i="1"/>
  <c r="AJ15" i="1"/>
  <c r="AI15" i="1"/>
  <c r="AH15" i="1"/>
  <c r="AH23" i="1" s="1"/>
  <c r="AC15" i="1"/>
  <c r="AB15" i="1"/>
  <c r="AB23" i="1" s="1"/>
  <c r="AK14" i="1"/>
  <c r="AI22" i="1" s="1"/>
  <c r="AJ14" i="1"/>
  <c r="AI14" i="1"/>
  <c r="AH14" i="1"/>
  <c r="AC14" i="1"/>
  <c r="AB14" i="1"/>
  <c r="AB22" i="1" s="1"/>
  <c r="AK13" i="1"/>
  <c r="AJ13" i="1"/>
  <c r="AI21" i="1" s="1"/>
  <c r="AI13" i="1"/>
  <c r="AH21" i="1" s="1"/>
  <c r="AH13" i="1"/>
  <c r="AC13" i="1"/>
  <c r="AB13" i="1"/>
  <c r="AM12" i="1"/>
  <c r="AK12" i="1"/>
  <c r="AJ12" i="1"/>
  <c r="AI20" i="1" s="1"/>
  <c r="AI12" i="1"/>
  <c r="AH12" i="1"/>
  <c r="AH20" i="1" s="1"/>
  <c r="AC12" i="1"/>
  <c r="AB12" i="1"/>
  <c r="AM10" i="1"/>
  <c r="AE10" i="1"/>
  <c r="AM8" i="1"/>
  <c r="AE8" i="1"/>
  <c r="F45" i="1" l="1"/>
  <c r="I47" i="1"/>
  <c r="J47" i="1"/>
  <c r="I55" i="1"/>
  <c r="I63" i="1" s="1"/>
  <c r="M47" i="1"/>
  <c r="N47" i="1"/>
  <c r="M48" i="1"/>
  <c r="N48" i="1"/>
  <c r="M49" i="1"/>
  <c r="N49" i="1"/>
  <c r="M50" i="1"/>
  <c r="N50" i="1"/>
  <c r="M51" i="1"/>
  <c r="N51" i="1"/>
  <c r="L47" i="1"/>
  <c r="L48" i="1"/>
  <c r="L49" i="1"/>
  <c r="L50" i="1"/>
  <c r="L51" i="1"/>
  <c r="K48" i="1"/>
  <c r="J56" i="1" s="1"/>
  <c r="J64" i="1" s="1"/>
  <c r="K49" i="1"/>
  <c r="K50" i="1"/>
  <c r="K51" i="1"/>
  <c r="K47" i="1"/>
  <c r="J48" i="1"/>
  <c r="J49" i="1"/>
  <c r="J50" i="1"/>
  <c r="J51" i="1"/>
  <c r="I48" i="1"/>
  <c r="I49" i="1"/>
  <c r="I50" i="1"/>
  <c r="I51" i="1"/>
  <c r="I59" i="1" s="1"/>
  <c r="I67" i="1" s="1"/>
  <c r="F47" i="1"/>
  <c r="K59" i="1"/>
  <c r="K67" i="1"/>
  <c r="J59" i="1"/>
  <c r="J67" i="1" s="1"/>
  <c r="K58" i="1"/>
  <c r="K66" i="1" s="1"/>
  <c r="J58" i="1"/>
  <c r="J66" i="1"/>
  <c r="I58" i="1"/>
  <c r="I66" i="1" s="1"/>
  <c r="K57" i="1"/>
  <c r="K65" i="1"/>
  <c r="J57" i="1"/>
  <c r="J65" i="1" s="1"/>
  <c r="I57" i="1"/>
  <c r="I65" i="1"/>
  <c r="K56" i="1"/>
  <c r="K64" i="1" s="1"/>
  <c r="I56" i="1"/>
  <c r="I64" i="1" s="1"/>
  <c r="K55" i="1"/>
  <c r="K63" i="1"/>
  <c r="J55" i="1"/>
  <c r="J63" i="1" s="1"/>
  <c r="M13" i="1"/>
  <c r="K21" i="1" s="1"/>
  <c r="K29" i="1" s="1"/>
  <c r="N13" i="1"/>
  <c r="M14" i="1"/>
  <c r="K22" i="1" s="1"/>
  <c r="K30" i="1" s="1"/>
  <c r="N14" i="1"/>
  <c r="M15" i="1"/>
  <c r="K23" i="1" s="1"/>
  <c r="K31" i="1" s="1"/>
  <c r="N15" i="1"/>
  <c r="M16" i="1"/>
  <c r="K24" i="1" s="1"/>
  <c r="K32" i="1" s="1"/>
  <c r="N16" i="1"/>
  <c r="M12" i="1"/>
  <c r="K20" i="1" s="1"/>
  <c r="K28" i="1" s="1"/>
  <c r="N12" i="1"/>
  <c r="K13" i="1"/>
  <c r="J21" i="1" s="1"/>
  <c r="J29" i="1" s="1"/>
  <c r="L13" i="1"/>
  <c r="K14" i="1"/>
  <c r="J22" i="1" s="1"/>
  <c r="J30" i="1" s="1"/>
  <c r="L14" i="1"/>
  <c r="K15" i="1"/>
  <c r="J23" i="1" s="1"/>
  <c r="J31" i="1" s="1"/>
  <c r="L15" i="1"/>
  <c r="K16" i="1"/>
  <c r="J24" i="1" s="1"/>
  <c r="J32" i="1" s="1"/>
  <c r="L16" i="1"/>
  <c r="K12" i="1"/>
  <c r="J20" i="1" s="1"/>
  <c r="J28" i="1" s="1"/>
  <c r="L12" i="1"/>
  <c r="I13" i="1"/>
  <c r="I21" i="1" s="1"/>
  <c r="I29" i="1" s="1"/>
  <c r="J13" i="1"/>
  <c r="I14" i="1"/>
  <c r="I22" i="1" s="1"/>
  <c r="I30" i="1" s="1"/>
  <c r="J14" i="1"/>
  <c r="I15" i="1"/>
  <c r="I23" i="1" s="1"/>
  <c r="I31" i="1" s="1"/>
  <c r="J15" i="1"/>
  <c r="I16" i="1"/>
  <c r="I24" i="1" s="1"/>
  <c r="I32" i="1" s="1"/>
  <c r="J16" i="1"/>
  <c r="I12" i="1"/>
  <c r="I20" i="1" s="1"/>
  <c r="I28" i="1" s="1"/>
  <c r="J12" i="1"/>
  <c r="F10" i="1"/>
  <c r="F12" i="1"/>
</calcChain>
</file>

<file path=xl/sharedStrings.xml><?xml version="1.0" encoding="utf-8"?>
<sst xmlns="http://schemas.openxmlformats.org/spreadsheetml/2006/main" count="101" uniqueCount="38">
  <si>
    <t>S#</t>
  </si>
  <si>
    <t>Count Time</t>
  </si>
  <si>
    <t>CPMA</t>
  </si>
  <si>
    <t>SIS</t>
  </si>
  <si>
    <t>MESSAGES</t>
  </si>
  <si>
    <t>Folate transport</t>
  </si>
  <si>
    <t>ECF PanT</t>
  </si>
  <si>
    <t>ECF PanT + FolT2 wt</t>
  </si>
  <si>
    <t>ECF PanT + FolT2 cysless</t>
  </si>
  <si>
    <t>Time</t>
  </si>
  <si>
    <t>TC [1/10}</t>
  </si>
  <si>
    <t>Average:</t>
  </si>
  <si>
    <t>1 pmol:</t>
  </si>
  <si>
    <t>pmol/ug</t>
  </si>
  <si>
    <t>Average</t>
  </si>
  <si>
    <t xml:space="preserve">Error bars </t>
  </si>
  <si>
    <t>Pantothenate transport</t>
  </si>
  <si>
    <t>Folate uptake</t>
  </si>
  <si>
    <t>Pantothenate uptake</t>
  </si>
  <si>
    <t xml:space="preserve">Time </t>
  </si>
  <si>
    <t>[3H]folte</t>
  </si>
  <si>
    <t>TC [1/10]</t>
  </si>
  <si>
    <t>TC [3H]folate</t>
  </si>
  <si>
    <t>PanT</t>
  </si>
  <si>
    <t>ECF FolT2/PanT</t>
  </si>
  <si>
    <t>TC [3H]pantothenate</t>
  </si>
  <si>
    <t>1 pmol</t>
  </si>
  <si>
    <t>error bars are the range (low and high value of duplicate experiment)</t>
  </si>
  <si>
    <t>ECF FolT2 WT</t>
  </si>
  <si>
    <t xml:space="preserve">Folate </t>
  </si>
  <si>
    <t>folate 2</t>
  </si>
  <si>
    <t>pantothenate</t>
  </si>
  <si>
    <t>pantothenate 2</t>
  </si>
  <si>
    <t>CPPM</t>
  </si>
  <si>
    <t>AVERAGE CPPM</t>
  </si>
  <si>
    <t>average CPPMpmol/ug</t>
  </si>
  <si>
    <t>folate</t>
  </si>
  <si>
    <t>folate 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</si>
</sst>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0" fillId="2" borderId="11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3" xfId="0" applyFill="1" applyBorder="1"/>
    <xf numFmtId="0" fontId="0" fillId="2" borderId="10" xfId="0" applyFill="1" applyBorder="1"/>
    <xf numFmtId="0" fontId="0" fillId="2" borderId="1" xfId="0" applyFill="1" applyBorder="1"/>
    <xf numFmtId="0" fontId="0" fillId="2" borderId="0" xfId="0" applyFill="1" applyBorder="1"/>
    <xf numFmtId="0" fontId="0" fillId="2" borderId="8" xfId="0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7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/>
    <xf numFmtId="0" fontId="0" fillId="0" borderId="13" xfId="0" applyBorder="1" applyAlignment="1">
      <alignment horizontal="center"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Folate</a:t>
            </a:r>
            <a:r>
              <a:rPr lang="en-US" baseline="0"/>
              <a:t> uptake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32428258967629"/>
          <c:y val="0.169793388429752"/>
          <c:w val="0.81879396325459297"/>
          <c:h val="0.66418645423228295"/>
        </c:manualLayout>
      </c:layout>
      <c:scatterChart>
        <c:scatterStyle val="lineMarker"/>
        <c:varyColors val="0"/>
        <c:ser>
          <c:idx val="0"/>
          <c:order val="0"/>
          <c:tx>
            <c:strRef>
              <c:f>'21.04.2016'!$I$19</c:f>
              <c:strCache>
                <c:ptCount val="1"/>
                <c:pt idx="0">
                  <c:v>ECF PanT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'21.04.2016'!$I$28:$I$32</c:f>
                <c:numCache>
                  <c:formatCode>General</c:formatCode>
                  <c:ptCount val="5"/>
                  <c:pt idx="0">
                    <c:v>-3.8434568358140297E-2</c:v>
                  </c:pt>
                  <c:pt idx="1">
                    <c:v>-0.10872937101316016</c:v>
                  </c:pt>
                  <c:pt idx="2">
                    <c:v>-2.3263028216769177E-2</c:v>
                  </c:pt>
                  <c:pt idx="3">
                    <c:v>6.1697596574909475E-2</c:v>
                  </c:pt>
                  <c:pt idx="4">
                    <c:v>0.10974080702258493</c:v>
                  </c:pt>
                </c:numCache>
              </c:numRef>
            </c:plus>
            <c:minus>
              <c:numRef>
                <c:f>'21.04.2016'!$I$28:$I$32</c:f>
                <c:numCache>
                  <c:formatCode>General</c:formatCode>
                  <c:ptCount val="5"/>
                  <c:pt idx="0">
                    <c:v>-3.8434568358140297E-2</c:v>
                  </c:pt>
                  <c:pt idx="1">
                    <c:v>-0.10872937101316016</c:v>
                  </c:pt>
                  <c:pt idx="2">
                    <c:v>-2.3263028216769177E-2</c:v>
                  </c:pt>
                  <c:pt idx="3">
                    <c:v>6.1697596574909475E-2</c:v>
                  </c:pt>
                  <c:pt idx="4">
                    <c:v>0.10974080702258493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'21.04.2016'!$H$20:$H$24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'21.04.2016'!$I$20:$I$24</c:f>
              <c:numCache>
                <c:formatCode>General</c:formatCode>
                <c:ptCount val="5"/>
                <c:pt idx="0">
                  <c:v>0.72722249077639212</c:v>
                </c:pt>
                <c:pt idx="1">
                  <c:v>0.62456173581978047</c:v>
                </c:pt>
                <c:pt idx="2">
                  <c:v>0.5643812932590081</c:v>
                </c:pt>
                <c:pt idx="3">
                  <c:v>0.83140039974714086</c:v>
                </c:pt>
                <c:pt idx="4">
                  <c:v>0.79246011338428823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45-1443-B0C9-22CB3DE4C4A6}"/>
            </c:ext>
          </c:extLst>
        </c:ser>
        <c:ser>
          <c:idx val="1"/>
          <c:order val="1"/>
          <c:tx>
            <c:strRef>
              <c:f>'21.04.2016'!$J$19</c:f>
              <c:strCache>
                <c:ptCount val="1"/>
                <c:pt idx="0">
                  <c:v>ECF PanT + FolT2 wt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'21.04.2016'!$J$28:$J$32</c:f>
                <c:numCache>
                  <c:formatCode>General</c:formatCode>
                  <c:ptCount val="5"/>
                  <c:pt idx="0">
                    <c:v>0.5461755071547616</c:v>
                  </c:pt>
                  <c:pt idx="1">
                    <c:v>-0.22205620366645462</c:v>
                  </c:pt>
                  <c:pt idx="2">
                    <c:v>-6.9421297626576006E-2</c:v>
                  </c:pt>
                  <c:pt idx="3">
                    <c:v>0.73788862709039904</c:v>
                  </c:pt>
                  <c:pt idx="4">
                    <c:v>0.28228262743520816</c:v>
                  </c:pt>
                </c:numCache>
              </c:numRef>
            </c:plus>
            <c:minus>
              <c:numRef>
                <c:f>'21.04.2016'!$J$28:$J$32</c:f>
                <c:numCache>
                  <c:formatCode>General</c:formatCode>
                  <c:ptCount val="5"/>
                  <c:pt idx="0">
                    <c:v>0.5461755071547616</c:v>
                  </c:pt>
                  <c:pt idx="1">
                    <c:v>-0.22205620366645462</c:v>
                  </c:pt>
                  <c:pt idx="2">
                    <c:v>-6.9421297626576006E-2</c:v>
                  </c:pt>
                  <c:pt idx="3">
                    <c:v>0.73788862709039904</c:v>
                  </c:pt>
                  <c:pt idx="4">
                    <c:v>0.28228262743520816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'21.04.2016'!$H$20:$H$24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'21.04.2016'!$J$20:$J$24</c:f>
              <c:numCache>
                <c:formatCode>General</c:formatCode>
                <c:ptCount val="5"/>
                <c:pt idx="0">
                  <c:v>6.4731911959082815</c:v>
                </c:pt>
                <c:pt idx="1">
                  <c:v>23.925521521751623</c:v>
                </c:pt>
                <c:pt idx="2">
                  <c:v>39.49704039997701</c:v>
                </c:pt>
                <c:pt idx="3">
                  <c:v>47.7595540486179</c:v>
                </c:pt>
                <c:pt idx="4">
                  <c:v>53.458077122004482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45-1443-B0C9-22CB3DE4C4A6}"/>
            </c:ext>
          </c:extLst>
        </c:ser>
        <c:ser>
          <c:idx val="2"/>
          <c:order val="2"/>
          <c:tx>
            <c:strRef>
              <c:f>'21.04.2016'!$K$19</c:f>
              <c:strCache>
                <c:ptCount val="1"/>
                <c:pt idx="0">
                  <c:v>ECF PanT + FolT2 cysless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'21.04.2016'!$K$28:$K$32</c:f>
                <c:numCache>
                  <c:formatCode>General</c:formatCode>
                  <c:ptCount val="5"/>
                  <c:pt idx="0">
                    <c:v>0.15585311189012119</c:v>
                  </c:pt>
                  <c:pt idx="1">
                    <c:v>-0.55491063731969348</c:v>
                  </c:pt>
                  <c:pt idx="2">
                    <c:v>-0.98890868340900084</c:v>
                  </c:pt>
                  <c:pt idx="3">
                    <c:v>5.9766680075853174E-2</c:v>
                  </c:pt>
                  <c:pt idx="4">
                    <c:v>1.7525429573013014</c:v>
                  </c:pt>
                </c:numCache>
              </c:numRef>
            </c:plus>
            <c:minus>
              <c:numRef>
                <c:f>'21.04.2016'!$K$28:$K$32</c:f>
                <c:numCache>
                  <c:formatCode>General</c:formatCode>
                  <c:ptCount val="5"/>
                  <c:pt idx="0">
                    <c:v>0.15585311189012119</c:v>
                  </c:pt>
                  <c:pt idx="1">
                    <c:v>-0.55491063731969348</c:v>
                  </c:pt>
                  <c:pt idx="2">
                    <c:v>-0.98890868340900084</c:v>
                  </c:pt>
                  <c:pt idx="3">
                    <c:v>5.9766680075853174E-2</c:v>
                  </c:pt>
                  <c:pt idx="4">
                    <c:v>1.7525429573013014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'21.04.2016'!$H$20:$H$24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</c:numCache>
            </c:numRef>
          </c:xVal>
          <c:yVal>
            <c:numRef>
              <c:f>'21.04.2016'!$K$20:$K$24</c:f>
              <c:numCache>
                <c:formatCode>General</c:formatCode>
                <c:ptCount val="5"/>
                <c:pt idx="0">
                  <c:v>2.5860582725130739</c:v>
                </c:pt>
                <c:pt idx="1">
                  <c:v>23.397735762312511</c:v>
                </c:pt>
                <c:pt idx="2">
                  <c:v>39.890581001091888</c:v>
                </c:pt>
                <c:pt idx="3">
                  <c:v>47.948508706396183</c:v>
                </c:pt>
                <c:pt idx="4">
                  <c:v>49.550255732429164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45-1443-B0C9-22CB3DE4C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847328"/>
        <c:axId val="-2106390432"/>
      </c:scatterChart>
      <c:valAx>
        <c:axId val="-211684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[min]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106390432"/>
        <c:crosses val="autoZero"/>
        <c:crossBetween val="midCat"/>
      </c:valAx>
      <c:valAx>
        <c:axId val="-21063904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pmol</a:t>
                </a:r>
                <a:r>
                  <a:rPr lang="en-US" baseline="0"/>
                  <a:t> folate/ug ECF module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1168473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328105861767295"/>
          <c:y val="0.44502260134149901"/>
          <c:w val="0.33454877515310599"/>
          <c:h val="0.22627369495479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[3H]pantothenate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[1]Sheet1!$M$19</c:f>
              <c:strCache>
                <c:ptCount val="1"/>
                <c:pt idx="0">
                  <c:v>PanT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[1]Sheet1!$L$20:$L$24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[1]Sheet1!$M$20:$M$24</c:f>
              <c:numCache>
                <c:formatCode>General</c:formatCode>
                <c:ptCount val="5"/>
                <c:pt idx="0">
                  <c:v>0.18792641851627948</c:v>
                </c:pt>
                <c:pt idx="1">
                  <c:v>0.37239830728042145</c:v>
                </c:pt>
                <c:pt idx="2">
                  <c:v>0.3326712151308403</c:v>
                </c:pt>
                <c:pt idx="3">
                  <c:v>0.35581656447016152</c:v>
                </c:pt>
                <c:pt idx="4">
                  <c:v>0.37965281975991017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C6-0A4E-8901-AC63AF6C16BA}"/>
            </c:ext>
          </c:extLst>
        </c:ser>
        <c:ser>
          <c:idx val="1"/>
          <c:order val="1"/>
          <c:tx>
            <c:strRef>
              <c:f>[1]Sheet1!$N$19</c:f>
              <c:strCache>
                <c:ptCount val="1"/>
                <c:pt idx="0">
                  <c:v>ECF FolT2/PanT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[1]Sheet1!$L$20:$L$24</c:f>
              <c:numCache>
                <c:formatCode>General</c:formatCode>
                <c:ptCount val="5"/>
                <c:pt idx="0">
                  <c:v>0.17</c:v>
                </c:pt>
                <c:pt idx="1">
                  <c:v>3</c:v>
                </c:pt>
                <c:pt idx="2">
                  <c:v>8</c:v>
                </c:pt>
                <c:pt idx="3">
                  <c:v>16</c:v>
                </c:pt>
                <c:pt idx="4">
                  <c:v>25</c:v>
                </c:pt>
              </c:numCache>
            </c:numRef>
          </c:xVal>
          <c:yVal>
            <c:numRef>
              <c:f>[1]Sheet1!$N$20:$N$24</c:f>
              <c:numCache>
                <c:formatCode>General</c:formatCode>
                <c:ptCount val="5"/>
                <c:pt idx="0">
                  <c:v>0.51002475622769794</c:v>
                </c:pt>
                <c:pt idx="1">
                  <c:v>0.82016573588340891</c:v>
                </c:pt>
                <c:pt idx="2">
                  <c:v>1.682114794913242</c:v>
                </c:pt>
                <c:pt idx="3">
                  <c:v>2.2304123603964108</c:v>
                </c:pt>
                <c:pt idx="4">
                  <c:v>2.8515294559819888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C6-0A4E-8901-AC63AF6C1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3944944"/>
        <c:axId val="-2053915680"/>
      </c:scatterChart>
      <c:valAx>
        <c:axId val="-2053944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Time [min]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53915680"/>
        <c:crosses val="autoZero"/>
        <c:crossBetween val="midCat"/>
      </c:valAx>
      <c:valAx>
        <c:axId val="-20539156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Pantothenate</a:t>
                </a:r>
                <a:r>
                  <a:rPr lang="en-US" sz="1100" b="1" baseline="0"/>
                  <a:t> uptake</a:t>
                </a:r>
              </a:p>
              <a:p>
                <a:pPr>
                  <a:defRPr/>
                </a:pPr>
                <a:r>
                  <a:rPr lang="en-US" sz="1100" b="1" baseline="0"/>
                  <a:t> [pmol pantothenate/ug ECF]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53944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10</xdr:row>
      <xdr:rowOff>0</xdr:rowOff>
    </xdr:from>
    <xdr:to>
      <xdr:col>19</xdr:col>
      <xdr:colOff>673100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457200</xdr:colOff>
      <xdr:row>24</xdr:row>
      <xdr:rowOff>152400</xdr:rowOff>
    </xdr:from>
    <xdr:to>
      <xdr:col>37</xdr:col>
      <xdr:colOff>241300</xdr:colOff>
      <xdr:row>41</xdr:row>
      <xdr:rowOff>6350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4ACB98C-5DA2-B44E-A92C-EB3E61937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%20fig%203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9">
          <cell r="M19" t="str">
            <v>PanT</v>
          </cell>
          <cell r="N19" t="str">
            <v>ECF FolT2/PanT</v>
          </cell>
        </row>
        <row r="20">
          <cell r="L20">
            <v>0.17</v>
          </cell>
          <cell r="M20">
            <v>0.18792641851627948</v>
          </cell>
          <cell r="N20">
            <v>0.51002475622769794</v>
          </cell>
        </row>
        <row r="21">
          <cell r="L21">
            <v>3</v>
          </cell>
          <cell r="M21">
            <v>0.37239830728042145</v>
          </cell>
          <cell r="N21">
            <v>0.82016573588340891</v>
          </cell>
        </row>
        <row r="22">
          <cell r="L22">
            <v>8</v>
          </cell>
          <cell r="M22">
            <v>0.3326712151308403</v>
          </cell>
          <cell r="N22">
            <v>1.682114794913242</v>
          </cell>
        </row>
        <row r="23">
          <cell r="L23">
            <v>16</v>
          </cell>
          <cell r="M23">
            <v>0.35581656447016152</v>
          </cell>
          <cell r="N23">
            <v>2.2304123603964108</v>
          </cell>
        </row>
        <row r="24">
          <cell r="L24">
            <v>25</v>
          </cell>
          <cell r="M24">
            <v>0.37965281975991017</v>
          </cell>
          <cell r="N24">
            <v>2.8515294559819888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3"/>
  <sheetViews>
    <sheetView tabSelected="1" topLeftCell="B1" zoomScale="75" workbookViewId="0">
      <selection activeCell="Q36" sqref="Q36"/>
    </sheetView>
  </sheetViews>
  <sheetFormatPr baseColWidth="10" defaultRowHeight="16" x14ac:dyDescent="0.2"/>
  <sheetData>
    <row r="1" spans="1:39" ht="17" thickBo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I1" t="s">
        <v>5</v>
      </c>
    </row>
    <row r="2" spans="1:39" ht="17" thickBot="1" x14ac:dyDescent="0.25">
      <c r="A2">
        <v>1</v>
      </c>
      <c r="B2">
        <v>2</v>
      </c>
      <c r="C2">
        <v>6446</v>
      </c>
      <c r="D2">
        <v>10.55</v>
      </c>
      <c r="F2" t="s">
        <v>10</v>
      </c>
      <c r="H2" s="30" t="s">
        <v>2</v>
      </c>
      <c r="I2" s="31"/>
      <c r="J2" s="31"/>
      <c r="K2" s="31"/>
      <c r="L2" s="31"/>
      <c r="M2" s="31"/>
      <c r="N2" s="32"/>
      <c r="AA2" s="35" t="s">
        <v>2</v>
      </c>
      <c r="AB2" s="35" t="s">
        <v>17</v>
      </c>
      <c r="AC2" s="35"/>
      <c r="AD2" s="35"/>
      <c r="AG2" s="35" t="s">
        <v>2</v>
      </c>
      <c r="AH2" s="36" t="s">
        <v>18</v>
      </c>
      <c r="AI2" s="36"/>
      <c r="AJ2" s="35"/>
    </row>
    <row r="3" spans="1:39" ht="52" thickBot="1" x14ac:dyDescent="0.25">
      <c r="A3">
        <v>2</v>
      </c>
      <c r="B3">
        <v>2</v>
      </c>
      <c r="C3">
        <v>725</v>
      </c>
      <c r="D3">
        <v>10.73</v>
      </c>
      <c r="F3">
        <v>11018</v>
      </c>
      <c r="H3" s="10" t="s">
        <v>9</v>
      </c>
      <c r="I3" s="30" t="s">
        <v>6</v>
      </c>
      <c r="J3" s="32"/>
      <c r="K3" s="30" t="s">
        <v>7</v>
      </c>
      <c r="L3" s="32"/>
      <c r="M3" s="30" t="s">
        <v>8</v>
      </c>
      <c r="N3" s="32"/>
      <c r="AA3" s="37" t="s">
        <v>19</v>
      </c>
      <c r="AB3" s="38" t="s">
        <v>20</v>
      </c>
      <c r="AC3" s="39"/>
      <c r="AD3" s="40" t="s">
        <v>21</v>
      </c>
      <c r="AE3" s="41" t="s">
        <v>22</v>
      </c>
      <c r="AG3" s="37" t="s">
        <v>19</v>
      </c>
      <c r="AH3" s="42" t="s">
        <v>23</v>
      </c>
      <c r="AI3" s="43"/>
      <c r="AJ3" s="42" t="s">
        <v>24</v>
      </c>
      <c r="AK3" s="44"/>
      <c r="AL3" s="40" t="s">
        <v>21</v>
      </c>
      <c r="AM3" s="41" t="s">
        <v>25</v>
      </c>
    </row>
    <row r="4" spans="1:39" x14ac:dyDescent="0.2">
      <c r="A4">
        <v>3</v>
      </c>
      <c r="B4">
        <v>2</v>
      </c>
      <c r="C4">
        <v>581</v>
      </c>
      <c r="D4">
        <v>10.58</v>
      </c>
      <c r="F4">
        <v>11445</v>
      </c>
      <c r="H4" s="4">
        <v>0.17</v>
      </c>
      <c r="I4" s="1">
        <v>757</v>
      </c>
      <c r="J4" s="3">
        <v>681</v>
      </c>
      <c r="K4" s="1">
        <v>6446</v>
      </c>
      <c r="L4" s="3">
        <v>7634</v>
      </c>
      <c r="M4" s="1">
        <v>2643</v>
      </c>
      <c r="N4" s="3">
        <v>2982</v>
      </c>
      <c r="AA4" s="45">
        <v>0.17</v>
      </c>
      <c r="AB4" s="1">
        <v>574</v>
      </c>
      <c r="AC4" s="3">
        <v>717</v>
      </c>
      <c r="AD4" s="46"/>
      <c r="AE4" s="12">
        <v>15737</v>
      </c>
      <c r="AG4" s="45">
        <v>0.17</v>
      </c>
      <c r="AH4" s="1">
        <v>261</v>
      </c>
      <c r="AI4" s="3">
        <v>283</v>
      </c>
      <c r="AJ4" s="1">
        <v>236</v>
      </c>
      <c r="AK4" s="3">
        <v>624</v>
      </c>
      <c r="AL4" s="46"/>
      <c r="AM4" s="12">
        <v>10434</v>
      </c>
    </row>
    <row r="5" spans="1:39" x14ac:dyDescent="0.2">
      <c r="A5">
        <v>4</v>
      </c>
      <c r="B5">
        <v>2</v>
      </c>
      <c r="C5">
        <v>761</v>
      </c>
      <c r="D5">
        <v>10.83</v>
      </c>
      <c r="F5">
        <v>11010</v>
      </c>
      <c r="H5" s="4">
        <v>3</v>
      </c>
      <c r="I5" s="4">
        <v>725</v>
      </c>
      <c r="J5" s="6">
        <v>510</v>
      </c>
      <c r="K5" s="4">
        <v>26262</v>
      </c>
      <c r="L5" s="6">
        <v>25779</v>
      </c>
      <c r="M5" s="4">
        <v>26050</v>
      </c>
      <c r="N5" s="6">
        <v>24843</v>
      </c>
      <c r="AA5" s="45">
        <v>3</v>
      </c>
      <c r="AB5" s="4">
        <v>1761</v>
      </c>
      <c r="AC5" s="6">
        <v>1186</v>
      </c>
      <c r="AD5" s="46"/>
      <c r="AE5" s="12">
        <v>12214</v>
      </c>
      <c r="AG5" s="45">
        <v>3</v>
      </c>
      <c r="AH5" s="4">
        <v>462</v>
      </c>
      <c r="AI5" s="6">
        <v>616</v>
      </c>
      <c r="AJ5" s="4">
        <v>1098</v>
      </c>
      <c r="AK5" s="6">
        <v>642</v>
      </c>
      <c r="AL5" s="46"/>
      <c r="AM5" s="12">
        <v>11084</v>
      </c>
    </row>
    <row r="6" spans="1:39" x14ac:dyDescent="0.2">
      <c r="A6">
        <v>5</v>
      </c>
      <c r="B6">
        <v>2</v>
      </c>
      <c r="C6">
        <v>675</v>
      </c>
      <c r="D6">
        <v>10.82</v>
      </c>
      <c r="F6">
        <v>12442</v>
      </c>
      <c r="H6" s="4">
        <v>6</v>
      </c>
      <c r="I6" s="4">
        <v>581</v>
      </c>
      <c r="J6" s="6">
        <v>535</v>
      </c>
      <c r="K6" s="4">
        <v>43031</v>
      </c>
      <c r="L6" s="6">
        <v>42880</v>
      </c>
      <c r="M6" s="4">
        <v>44459</v>
      </c>
      <c r="N6" s="6">
        <v>42308</v>
      </c>
      <c r="AA6" s="45">
        <v>6</v>
      </c>
      <c r="AB6" s="4">
        <v>2427</v>
      </c>
      <c r="AC6" s="6">
        <v>1908</v>
      </c>
      <c r="AD6" s="46"/>
      <c r="AE6" s="12">
        <v>11457</v>
      </c>
      <c r="AG6" s="45">
        <v>8</v>
      </c>
      <c r="AH6" s="4">
        <v>477</v>
      </c>
      <c r="AI6" s="6">
        <v>486</v>
      </c>
      <c r="AJ6" s="4">
        <v>1983</v>
      </c>
      <c r="AK6" s="6">
        <v>1452</v>
      </c>
      <c r="AL6" s="46"/>
      <c r="AM6" s="12">
        <v>13219</v>
      </c>
    </row>
    <row r="7" spans="1:39" ht="17" thickBot="1" x14ac:dyDescent="0.25">
      <c r="A7">
        <v>6</v>
      </c>
      <c r="B7">
        <v>2</v>
      </c>
      <c r="C7">
        <v>757</v>
      </c>
      <c r="D7">
        <v>10.7</v>
      </c>
      <c r="F7">
        <v>10902</v>
      </c>
      <c r="H7" s="4">
        <v>9</v>
      </c>
      <c r="I7" s="4">
        <v>761</v>
      </c>
      <c r="J7" s="6">
        <v>883</v>
      </c>
      <c r="K7" s="4">
        <v>51139</v>
      </c>
      <c r="L7" s="6">
        <v>52744</v>
      </c>
      <c r="M7" s="4">
        <v>52082</v>
      </c>
      <c r="N7" s="6">
        <v>52212</v>
      </c>
      <c r="AA7" s="45">
        <v>9</v>
      </c>
      <c r="AB7" s="4">
        <v>4797</v>
      </c>
      <c r="AC7" s="6">
        <v>2610</v>
      </c>
      <c r="AD7" s="46"/>
      <c r="AE7" s="47"/>
      <c r="AG7" s="45">
        <v>16</v>
      </c>
      <c r="AH7" s="4">
        <v>458</v>
      </c>
      <c r="AI7" s="6">
        <v>572</v>
      </c>
      <c r="AJ7" s="4">
        <v>3111</v>
      </c>
      <c r="AK7" s="6">
        <v>1683</v>
      </c>
      <c r="AL7" s="46"/>
      <c r="AM7" s="12">
        <v>5825</v>
      </c>
    </row>
    <row r="8" spans="1:39" ht="18" thickBot="1" x14ac:dyDescent="0.25">
      <c r="A8">
        <v>7</v>
      </c>
      <c r="B8">
        <v>2</v>
      </c>
      <c r="C8">
        <v>26262</v>
      </c>
      <c r="D8">
        <v>10.54</v>
      </c>
      <c r="F8">
        <v>11322</v>
      </c>
      <c r="H8" s="7">
        <v>15</v>
      </c>
      <c r="I8" s="7">
        <v>675</v>
      </c>
      <c r="J8" s="9">
        <v>892</v>
      </c>
      <c r="K8" s="7">
        <v>57832</v>
      </c>
      <c r="L8" s="9">
        <v>58446</v>
      </c>
      <c r="M8" s="7">
        <v>51983</v>
      </c>
      <c r="N8" s="9">
        <v>55795</v>
      </c>
      <c r="AA8" s="48">
        <v>15</v>
      </c>
      <c r="AB8" s="7">
        <v>4238</v>
      </c>
      <c r="AC8" s="9">
        <v>3668</v>
      </c>
      <c r="AD8" s="40" t="s">
        <v>14</v>
      </c>
      <c r="AE8" s="41">
        <f>AVERAGE(AE4:AE6)</f>
        <v>13136</v>
      </c>
      <c r="AG8" s="48">
        <v>25</v>
      </c>
      <c r="AH8" s="7">
        <v>592</v>
      </c>
      <c r="AI8" s="9">
        <v>507</v>
      </c>
      <c r="AJ8" s="7">
        <v>3927</v>
      </c>
      <c r="AK8" s="9">
        <v>2177</v>
      </c>
      <c r="AL8" s="40" t="s">
        <v>14</v>
      </c>
      <c r="AM8" s="41">
        <f>AVERAGE(AM4:AM6)</f>
        <v>11579</v>
      </c>
    </row>
    <row r="9" spans="1:39" ht="17" thickBot="1" x14ac:dyDescent="0.25">
      <c r="A9">
        <v>8</v>
      </c>
      <c r="B9">
        <v>2</v>
      </c>
      <c r="C9">
        <v>43031</v>
      </c>
      <c r="D9">
        <v>10.63</v>
      </c>
      <c r="F9" t="s">
        <v>11</v>
      </c>
      <c r="AA9" s="35"/>
      <c r="AB9" s="35"/>
      <c r="AC9" s="35"/>
      <c r="AD9" s="46"/>
      <c r="AE9" s="47"/>
      <c r="AG9" s="35"/>
      <c r="AH9" s="35"/>
      <c r="AI9" s="35"/>
      <c r="AJ9" s="35"/>
      <c r="AL9" s="46"/>
      <c r="AM9" s="47"/>
    </row>
    <row r="10" spans="1:39" ht="18" thickBot="1" x14ac:dyDescent="0.25">
      <c r="A10">
        <v>9</v>
      </c>
      <c r="B10">
        <v>2</v>
      </c>
      <c r="C10">
        <v>51139</v>
      </c>
      <c r="D10">
        <v>10.46</v>
      </c>
      <c r="F10">
        <f>AVERAGE(F3:F8)</f>
        <v>11356.5</v>
      </c>
      <c r="H10" s="30" t="s">
        <v>13</v>
      </c>
      <c r="I10" s="31"/>
      <c r="J10" s="31"/>
      <c r="K10" s="31"/>
      <c r="L10" s="31"/>
      <c r="M10" s="31"/>
      <c r="N10" s="32"/>
      <c r="AA10" s="35" t="s">
        <v>13</v>
      </c>
      <c r="AB10" s="35" t="s">
        <v>17</v>
      </c>
      <c r="AC10" s="35"/>
      <c r="AD10" s="40" t="s">
        <v>26</v>
      </c>
      <c r="AE10" s="41">
        <f>AE8/2</f>
        <v>6568</v>
      </c>
      <c r="AG10" s="35" t="s">
        <v>13</v>
      </c>
      <c r="AH10" s="36" t="s">
        <v>18</v>
      </c>
      <c r="AI10" s="36"/>
      <c r="AJ10" s="35"/>
      <c r="AL10" s="40" t="s">
        <v>26</v>
      </c>
      <c r="AM10" s="41">
        <f>AM8/2</f>
        <v>5789.5</v>
      </c>
    </row>
    <row r="11" spans="1:39" ht="17" thickBot="1" x14ac:dyDescent="0.25">
      <c r="A11">
        <v>10</v>
      </c>
      <c r="B11">
        <v>2</v>
      </c>
      <c r="C11">
        <v>57832</v>
      </c>
      <c r="D11">
        <v>10.79</v>
      </c>
      <c r="F11" t="s">
        <v>12</v>
      </c>
      <c r="H11" s="14" t="s">
        <v>9</v>
      </c>
      <c r="I11" s="30" t="s">
        <v>6</v>
      </c>
      <c r="J11" s="32"/>
      <c r="K11" s="30" t="s">
        <v>7</v>
      </c>
      <c r="L11" s="32"/>
      <c r="M11" s="30" t="s">
        <v>8</v>
      </c>
      <c r="N11" s="32"/>
      <c r="AA11" s="37" t="s">
        <v>19</v>
      </c>
      <c r="AB11" s="49" t="s">
        <v>20</v>
      </c>
      <c r="AC11" s="50"/>
      <c r="AD11" s="35"/>
      <c r="AG11" s="51" t="s">
        <v>19</v>
      </c>
      <c r="AH11" s="52" t="s">
        <v>23</v>
      </c>
      <c r="AI11" s="53"/>
      <c r="AJ11" s="54" t="s">
        <v>24</v>
      </c>
      <c r="AK11" s="55"/>
    </row>
    <row r="12" spans="1:39" x14ac:dyDescent="0.2">
      <c r="A12">
        <v>11</v>
      </c>
      <c r="B12">
        <v>2</v>
      </c>
      <c r="C12">
        <v>2643</v>
      </c>
      <c r="D12">
        <v>10.55</v>
      </c>
      <c r="F12">
        <f>F10/2</f>
        <v>5678.25</v>
      </c>
      <c r="H12" s="11">
        <v>0.17</v>
      </c>
      <c r="I12" s="2">
        <f>(I4/4350.25)*4.3999995</f>
        <v>0.76565705913453241</v>
      </c>
      <c r="J12" s="2">
        <f>(J4/4350.25)*4.3999995</f>
        <v>0.68878792241825182</v>
      </c>
      <c r="K12" s="1">
        <f t="shared" ref="K12:N12" si="0">(K4/4350.25)*4</f>
        <v>5.9270156887535199</v>
      </c>
      <c r="L12" s="3">
        <f t="shared" si="0"/>
        <v>7.0193667030630422</v>
      </c>
      <c r="M12" s="2">
        <f t="shared" si="0"/>
        <v>2.4302051606229527</v>
      </c>
      <c r="N12" s="3">
        <f t="shared" si="0"/>
        <v>2.741911384403195</v>
      </c>
      <c r="AA12" s="56">
        <v>0.17</v>
      </c>
      <c r="AB12" s="49">
        <f t="shared" ref="AB12:AC16" si="1">(AB4/6568)*4</f>
        <v>0.34957369062119364</v>
      </c>
      <c r="AC12" s="50">
        <f t="shared" si="1"/>
        <v>0.43666260657734468</v>
      </c>
      <c r="AD12" s="35"/>
      <c r="AG12" s="57">
        <v>0.17</v>
      </c>
      <c r="AH12" s="49">
        <f>(AH4/5789.5)*4</f>
        <v>0.18032645306157699</v>
      </c>
      <c r="AI12" s="58">
        <f>(AI4/5789.5)*4</f>
        <v>0.19552638397098196</v>
      </c>
      <c r="AJ12" s="59">
        <f>(AJ4/5789.5)*4</f>
        <v>0.16305380430088953</v>
      </c>
      <c r="AK12" s="60">
        <f>(AK4/2912.5)*4</f>
        <v>0.85699570815450643</v>
      </c>
      <c r="AM12" s="35">
        <f>AM7/2</f>
        <v>2912.5</v>
      </c>
    </row>
    <row r="13" spans="1:39" x14ac:dyDescent="0.2">
      <c r="A13">
        <v>12</v>
      </c>
      <c r="B13">
        <v>2</v>
      </c>
      <c r="C13">
        <v>26050</v>
      </c>
      <c r="D13">
        <v>10.57</v>
      </c>
      <c r="H13" s="12">
        <v>3</v>
      </c>
      <c r="I13" s="5">
        <f t="shared" ref="I13:J16" si="2">(I5/4350.25)*4.3999995</f>
        <v>0.73329110683294063</v>
      </c>
      <c r="J13" s="5">
        <f t="shared" si="2"/>
        <v>0.51583236480662031</v>
      </c>
      <c r="K13" s="4">
        <f t="shared" ref="K13:N16" si="3">(K5/4350.25)*4</f>
        <v>24.147577725418078</v>
      </c>
      <c r="L13" s="6">
        <f t="shared" si="3"/>
        <v>23.703465318085168</v>
      </c>
      <c r="M13" s="5">
        <f t="shared" si="3"/>
        <v>23.952646399632204</v>
      </c>
      <c r="N13" s="6">
        <f t="shared" si="3"/>
        <v>22.842825124992817</v>
      </c>
      <c r="AA13" s="56">
        <v>3</v>
      </c>
      <c r="AB13" s="56">
        <f>(AB5/6568)*4</f>
        <v>1.0724725943970768</v>
      </c>
      <c r="AC13" s="61">
        <f>(AC5/6568)*4</f>
        <v>0.72228989037758828</v>
      </c>
      <c r="AD13" s="35"/>
      <c r="AG13" s="57">
        <v>3</v>
      </c>
      <c r="AH13" s="56">
        <f t="shared" ref="AH13:AJ16" si="4">(AH5/5789.5)*4</f>
        <v>0.31919854909750411</v>
      </c>
      <c r="AI13" s="35">
        <f t="shared" si="4"/>
        <v>0.42559806546333878</v>
      </c>
      <c r="AJ13" s="57">
        <f t="shared" si="4"/>
        <v>0.75861473356939291</v>
      </c>
      <c r="AK13" s="62">
        <f t="shared" ref="AK13:AK16" si="5">(AK5/2912.5)*4</f>
        <v>0.88171673819742491</v>
      </c>
    </row>
    <row r="14" spans="1:39" x14ac:dyDescent="0.2">
      <c r="A14">
        <v>13</v>
      </c>
      <c r="B14">
        <v>2</v>
      </c>
      <c r="C14">
        <v>44459</v>
      </c>
      <c r="D14">
        <v>10.82</v>
      </c>
      <c r="H14" s="12">
        <v>6</v>
      </c>
      <c r="I14" s="5">
        <f t="shared" si="2"/>
        <v>0.58764432147577728</v>
      </c>
      <c r="J14" s="5">
        <f t="shared" si="2"/>
        <v>0.54111826504223892</v>
      </c>
      <c r="K14" s="4">
        <f t="shared" si="3"/>
        <v>39.566461697603586</v>
      </c>
      <c r="L14" s="6">
        <f t="shared" si="3"/>
        <v>39.427619102350441</v>
      </c>
      <c r="M14" s="5">
        <f t="shared" si="3"/>
        <v>40.879489684500889</v>
      </c>
      <c r="N14" s="6">
        <f t="shared" si="3"/>
        <v>38.901672317682895</v>
      </c>
      <c r="AA14" s="56">
        <v>6</v>
      </c>
      <c r="AB14" s="56">
        <f t="shared" si="1"/>
        <v>1.4780755176613884</v>
      </c>
      <c r="AC14" s="61">
        <f t="shared" si="1"/>
        <v>1.1619975639464069</v>
      </c>
      <c r="AD14" s="35"/>
      <c r="AG14" s="57">
        <v>8</v>
      </c>
      <c r="AH14" s="56">
        <f t="shared" si="4"/>
        <v>0.32956213835391657</v>
      </c>
      <c r="AI14" s="35">
        <f t="shared" si="4"/>
        <v>0.33578029190776404</v>
      </c>
      <c r="AJ14" s="57">
        <f t="shared" si="4"/>
        <v>1.3700664996977288</v>
      </c>
      <c r="AK14" s="62">
        <f t="shared" si="5"/>
        <v>1.9941630901287553</v>
      </c>
    </row>
    <row r="15" spans="1:39" x14ac:dyDescent="0.2">
      <c r="A15">
        <v>14</v>
      </c>
      <c r="B15">
        <v>2</v>
      </c>
      <c r="C15">
        <v>52082</v>
      </c>
      <c r="D15">
        <v>10.78</v>
      </c>
      <c r="H15" s="12">
        <v>9</v>
      </c>
      <c r="I15" s="5">
        <f t="shared" si="2"/>
        <v>0.76970280317223139</v>
      </c>
      <c r="J15" s="5">
        <f t="shared" si="2"/>
        <v>0.89309799632205045</v>
      </c>
      <c r="K15" s="4">
        <f t="shared" si="3"/>
        <v>47.021665421527501</v>
      </c>
      <c r="L15" s="6">
        <f t="shared" si="3"/>
        <v>48.497442675708292</v>
      </c>
      <c r="M15" s="5">
        <f t="shared" si="3"/>
        <v>47.88874202632033</v>
      </c>
      <c r="N15" s="6">
        <f t="shared" si="3"/>
        <v>48.008275386472043</v>
      </c>
      <c r="AA15" s="56">
        <v>9</v>
      </c>
      <c r="AB15" s="56">
        <f t="shared" si="1"/>
        <v>2.9214372716199755</v>
      </c>
      <c r="AC15" s="61">
        <f t="shared" si="1"/>
        <v>1.5895249695493301</v>
      </c>
      <c r="AD15" s="35"/>
      <c r="AG15" s="57">
        <v>16</v>
      </c>
      <c r="AH15" s="56">
        <f t="shared" si="4"/>
        <v>0.31643492529579409</v>
      </c>
      <c r="AI15" s="35">
        <f t="shared" si="4"/>
        <v>0.3951982036445289</v>
      </c>
      <c r="AJ15" s="57">
        <f t="shared" si="4"/>
        <v>2.1494084117799463</v>
      </c>
      <c r="AK15" s="62">
        <f t="shared" si="5"/>
        <v>2.3114163090128756</v>
      </c>
    </row>
    <row r="16" spans="1:39" ht="17" thickBot="1" x14ac:dyDescent="0.25">
      <c r="A16">
        <v>15</v>
      </c>
      <c r="B16">
        <v>2</v>
      </c>
      <c r="C16">
        <v>51983</v>
      </c>
      <c r="D16">
        <v>10.73</v>
      </c>
      <c r="H16" s="13">
        <v>15</v>
      </c>
      <c r="I16" s="8">
        <f t="shared" si="2"/>
        <v>0.6827193063617033</v>
      </c>
      <c r="J16" s="8">
        <f t="shared" si="2"/>
        <v>0.90220092040687316</v>
      </c>
      <c r="K16" s="7">
        <f t="shared" si="3"/>
        <v>53.175794494569274</v>
      </c>
      <c r="L16" s="9">
        <f t="shared" si="3"/>
        <v>53.740359749439691</v>
      </c>
      <c r="M16" s="8">
        <f t="shared" si="3"/>
        <v>47.797712775127863</v>
      </c>
      <c r="N16" s="9">
        <f t="shared" si="3"/>
        <v>51.302798689730473</v>
      </c>
      <c r="AA16" s="63">
        <v>15</v>
      </c>
      <c r="AB16" s="63">
        <f t="shared" si="1"/>
        <v>2.5809987819732032</v>
      </c>
      <c r="AC16" s="64">
        <f t="shared" si="1"/>
        <v>2.2338611449451888</v>
      </c>
      <c r="AD16" s="35"/>
      <c r="AG16" s="65">
        <v>25</v>
      </c>
      <c r="AH16" s="63">
        <f t="shared" si="4"/>
        <v>0.40901632265307886</v>
      </c>
      <c r="AI16" s="66">
        <f t="shared" si="4"/>
        <v>0.35028931686674153</v>
      </c>
      <c r="AJ16" s="65">
        <f t="shared" si="4"/>
        <v>2.7131876673287847</v>
      </c>
      <c r="AK16" s="67">
        <f t="shared" si="5"/>
        <v>2.9898712446351929</v>
      </c>
    </row>
    <row r="17" spans="1:43" ht="17" thickBot="1" x14ac:dyDescent="0.25">
      <c r="A17">
        <v>16</v>
      </c>
      <c r="B17">
        <v>2</v>
      </c>
      <c r="C17">
        <v>681</v>
      </c>
      <c r="D17">
        <v>10.77</v>
      </c>
    </row>
    <row r="18" spans="1:43" ht="17" thickBot="1" x14ac:dyDescent="0.25">
      <c r="A18">
        <v>17</v>
      </c>
      <c r="B18">
        <v>2</v>
      </c>
      <c r="C18">
        <v>510</v>
      </c>
      <c r="D18">
        <v>10.23</v>
      </c>
      <c r="H18" s="30" t="s">
        <v>14</v>
      </c>
      <c r="I18" s="31"/>
      <c r="J18" s="31"/>
      <c r="K18" s="32"/>
      <c r="AA18" t="s">
        <v>14</v>
      </c>
      <c r="AG18" s="35" t="s">
        <v>14</v>
      </c>
      <c r="AL18" s="68" t="s">
        <v>27</v>
      </c>
      <c r="AM18" s="68"/>
      <c r="AN18" s="68"/>
      <c r="AO18" s="68"/>
      <c r="AP18" s="68"/>
      <c r="AQ18" s="68"/>
    </row>
    <row r="19" spans="1:43" ht="17" thickBot="1" x14ac:dyDescent="0.25">
      <c r="A19">
        <v>18</v>
      </c>
      <c r="B19">
        <v>2</v>
      </c>
      <c r="C19">
        <v>535</v>
      </c>
      <c r="D19">
        <v>10.84</v>
      </c>
      <c r="H19" s="23" t="s">
        <v>9</v>
      </c>
      <c r="I19" s="24" t="s">
        <v>6</v>
      </c>
      <c r="J19" s="18" t="s">
        <v>7</v>
      </c>
      <c r="K19" s="14" t="s">
        <v>8</v>
      </c>
      <c r="AA19" s="37" t="s">
        <v>19</v>
      </c>
      <c r="AB19" s="37" t="s">
        <v>20</v>
      </c>
      <c r="AG19" s="51" t="s">
        <v>19</v>
      </c>
      <c r="AH19" s="14" t="s">
        <v>23</v>
      </c>
      <c r="AI19" s="24" t="s">
        <v>24</v>
      </c>
    </row>
    <row r="20" spans="1:43" x14ac:dyDescent="0.2">
      <c r="A20">
        <v>19</v>
      </c>
      <c r="B20">
        <v>2</v>
      </c>
      <c r="C20">
        <v>883</v>
      </c>
      <c r="D20">
        <v>10.66</v>
      </c>
      <c r="H20" s="19">
        <v>0.17</v>
      </c>
      <c r="I20" s="22">
        <f>AVERAGE(I12:J12)</f>
        <v>0.72722249077639212</v>
      </c>
      <c r="J20" s="19">
        <f>AVERAGE(K12:L12)</f>
        <v>6.4731911959082815</v>
      </c>
      <c r="K20" s="3">
        <f>AVERAGE(M12:N12)</f>
        <v>2.5860582725130739</v>
      </c>
      <c r="AA20" s="56">
        <v>0.17</v>
      </c>
      <c r="AB20" s="69">
        <f>AVERAGE(AB12:AC12)</f>
        <v>0.39311814859926919</v>
      </c>
      <c r="AG20" s="57">
        <v>0.17</v>
      </c>
      <c r="AH20" s="11">
        <f>AVERAGE(AH12:AI12)</f>
        <v>0.18792641851627948</v>
      </c>
      <c r="AI20" s="19">
        <f>AVERAGE(AJ12:AK12)</f>
        <v>0.51002475622769794</v>
      </c>
    </row>
    <row r="21" spans="1:43" x14ac:dyDescent="0.2">
      <c r="A21">
        <v>20</v>
      </c>
      <c r="B21">
        <v>2</v>
      </c>
      <c r="C21">
        <v>892</v>
      </c>
      <c r="D21">
        <v>10.7</v>
      </c>
      <c r="H21" s="20">
        <v>3</v>
      </c>
      <c r="I21" s="25">
        <f t="shared" ref="I21:I24" si="6">AVERAGE(I13:J13)</f>
        <v>0.62456173581978047</v>
      </c>
      <c r="J21" s="20">
        <f t="shared" ref="J21:J24" si="7">AVERAGE(K13:L13)</f>
        <v>23.925521521751623</v>
      </c>
      <c r="K21" s="6">
        <f t="shared" ref="K21:K24" si="8">AVERAGE(M13:N13)</f>
        <v>23.397735762312511</v>
      </c>
      <c r="AA21" s="56">
        <v>3</v>
      </c>
      <c r="AB21" s="45">
        <f t="shared" ref="AB21:AB24" si="9">AVERAGE(AB13:AC13)</f>
        <v>0.89738124238733252</v>
      </c>
      <c r="AG21" s="57">
        <v>3</v>
      </c>
      <c r="AH21" s="12">
        <f t="shared" ref="AH21:AH24" si="10">AVERAGE(AH13:AI13)</f>
        <v>0.37239830728042145</v>
      </c>
      <c r="AI21" s="20">
        <f t="shared" ref="AI21:AI24" si="11">AVERAGE(AJ13:AK13)</f>
        <v>0.82016573588340891</v>
      </c>
    </row>
    <row r="22" spans="1:43" x14ac:dyDescent="0.2">
      <c r="A22">
        <v>21</v>
      </c>
      <c r="B22">
        <v>2</v>
      </c>
      <c r="C22">
        <v>7634</v>
      </c>
      <c r="D22">
        <v>10.45</v>
      </c>
      <c r="H22" s="20">
        <v>6</v>
      </c>
      <c r="I22" s="25">
        <f t="shared" si="6"/>
        <v>0.5643812932590081</v>
      </c>
      <c r="J22" s="20">
        <f t="shared" si="7"/>
        <v>39.49704039997701</v>
      </c>
      <c r="K22" s="6">
        <f t="shared" si="8"/>
        <v>39.890581001091888</v>
      </c>
      <c r="AA22" s="56">
        <v>6</v>
      </c>
      <c r="AB22" s="45">
        <f t="shared" si="9"/>
        <v>1.3200365408038977</v>
      </c>
      <c r="AG22" s="57">
        <v>8</v>
      </c>
      <c r="AH22" s="12">
        <f t="shared" si="10"/>
        <v>0.3326712151308403</v>
      </c>
      <c r="AI22" s="20">
        <f t="shared" si="11"/>
        <v>1.682114794913242</v>
      </c>
    </row>
    <row r="23" spans="1:43" x14ac:dyDescent="0.2">
      <c r="A23">
        <v>22</v>
      </c>
      <c r="B23">
        <v>2</v>
      </c>
      <c r="C23">
        <v>25779</v>
      </c>
      <c r="D23">
        <v>10.55</v>
      </c>
      <c r="H23" s="20">
        <v>9</v>
      </c>
      <c r="I23" s="25">
        <f t="shared" si="6"/>
        <v>0.83140039974714086</v>
      </c>
      <c r="J23" s="20">
        <f t="shared" si="7"/>
        <v>47.7595540486179</v>
      </c>
      <c r="K23" s="6">
        <f t="shared" si="8"/>
        <v>47.948508706396183</v>
      </c>
      <c r="AA23" s="56">
        <v>9</v>
      </c>
      <c r="AB23" s="45">
        <f t="shared" si="9"/>
        <v>2.255481120584653</v>
      </c>
      <c r="AG23" s="57">
        <v>16</v>
      </c>
      <c r="AH23" s="12">
        <f t="shared" si="10"/>
        <v>0.35581656447016152</v>
      </c>
      <c r="AI23" s="20">
        <f t="shared" si="11"/>
        <v>2.2304123603964108</v>
      </c>
      <c r="AK23" s="35"/>
      <c r="AL23" s="35"/>
    </row>
    <row r="24" spans="1:43" ht="17" thickBot="1" x14ac:dyDescent="0.25">
      <c r="A24">
        <v>23</v>
      </c>
      <c r="B24">
        <v>2</v>
      </c>
      <c r="C24">
        <v>42880</v>
      </c>
      <c r="D24">
        <v>10.78</v>
      </c>
      <c r="H24" s="21">
        <v>15</v>
      </c>
      <c r="I24" s="26">
        <f t="shared" si="6"/>
        <v>0.79246011338428823</v>
      </c>
      <c r="J24" s="21">
        <f t="shared" si="7"/>
        <v>53.458077122004482</v>
      </c>
      <c r="K24" s="9">
        <f t="shared" si="8"/>
        <v>49.550255732429164</v>
      </c>
      <c r="AA24" s="63">
        <v>15</v>
      </c>
      <c r="AB24" s="48">
        <f t="shared" si="9"/>
        <v>2.407429963459196</v>
      </c>
      <c r="AG24" s="65">
        <v>25</v>
      </c>
      <c r="AH24" s="13">
        <f t="shared" si="10"/>
        <v>0.37965281975991017</v>
      </c>
      <c r="AI24" s="21">
        <f t="shared" si="11"/>
        <v>2.8515294559819888</v>
      </c>
    </row>
    <row r="25" spans="1:43" ht="17" thickBot="1" x14ac:dyDescent="0.25">
      <c r="A25">
        <v>24</v>
      </c>
      <c r="B25">
        <v>2</v>
      </c>
      <c r="C25">
        <v>52744</v>
      </c>
      <c r="D25">
        <v>11.04</v>
      </c>
    </row>
    <row r="26" spans="1:43" ht="17" thickBot="1" x14ac:dyDescent="0.25">
      <c r="A26">
        <v>25</v>
      </c>
      <c r="B26">
        <v>2</v>
      </c>
      <c r="C26">
        <v>58446</v>
      </c>
      <c r="D26">
        <v>10.84</v>
      </c>
      <c r="H26" s="30" t="s">
        <v>15</v>
      </c>
      <c r="I26" s="31"/>
      <c r="J26" s="31"/>
      <c r="K26" s="32"/>
    </row>
    <row r="27" spans="1:43" ht="17" thickBot="1" x14ac:dyDescent="0.25">
      <c r="A27">
        <v>26</v>
      </c>
      <c r="B27">
        <v>2</v>
      </c>
      <c r="C27">
        <v>2982</v>
      </c>
      <c r="D27">
        <v>10.59</v>
      </c>
      <c r="H27" s="23" t="s">
        <v>9</v>
      </c>
      <c r="I27" s="19" t="s">
        <v>6</v>
      </c>
      <c r="J27" s="22" t="s">
        <v>7</v>
      </c>
      <c r="K27" s="14" t="s">
        <v>8</v>
      </c>
    </row>
    <row r="28" spans="1:43" x14ac:dyDescent="0.2">
      <c r="A28">
        <v>27</v>
      </c>
      <c r="B28">
        <v>2</v>
      </c>
      <c r="C28">
        <v>24843</v>
      </c>
      <c r="D28">
        <v>10.52</v>
      </c>
      <c r="H28" s="27">
        <v>0.17</v>
      </c>
      <c r="I28" s="19">
        <f>I20-I12</f>
        <v>-3.8434568358140297E-2</v>
      </c>
      <c r="J28" s="19">
        <f>J20-K12</f>
        <v>0.5461755071547616</v>
      </c>
      <c r="K28" s="15">
        <f>K20-M12</f>
        <v>0.15585311189012119</v>
      </c>
      <c r="AM28" t="s">
        <v>2</v>
      </c>
      <c r="AN28" t="s">
        <v>28</v>
      </c>
    </row>
    <row r="29" spans="1:43" x14ac:dyDescent="0.2">
      <c r="A29">
        <v>28</v>
      </c>
      <c r="B29">
        <v>2</v>
      </c>
      <c r="C29">
        <v>42308</v>
      </c>
      <c r="D29">
        <v>10.58</v>
      </c>
      <c r="H29" s="28">
        <v>3</v>
      </c>
      <c r="I29" s="20">
        <f t="shared" ref="I29:I32" si="12">I21-I13</f>
        <v>-0.10872937101316016</v>
      </c>
      <c r="J29" s="20">
        <f t="shared" ref="J29:J32" si="13">J21-K13</f>
        <v>-0.22205620366645462</v>
      </c>
      <c r="K29" s="16">
        <f t="shared" ref="K29:K32" si="14">K21-M13</f>
        <v>-0.55491063731969348</v>
      </c>
      <c r="AN29" t="s">
        <v>29</v>
      </c>
      <c r="AO29" t="s">
        <v>30</v>
      </c>
      <c r="AP29" t="s">
        <v>31</v>
      </c>
      <c r="AQ29" t="s">
        <v>32</v>
      </c>
    </row>
    <row r="30" spans="1:43" x14ac:dyDescent="0.2">
      <c r="A30">
        <v>29</v>
      </c>
      <c r="B30">
        <v>2</v>
      </c>
      <c r="C30">
        <v>52212</v>
      </c>
      <c r="D30">
        <v>10.67</v>
      </c>
      <c r="H30" s="28">
        <v>6</v>
      </c>
      <c r="I30" s="20">
        <f t="shared" si="12"/>
        <v>-2.3263028216769177E-2</v>
      </c>
      <c r="J30" s="20">
        <f t="shared" si="13"/>
        <v>-6.9421297626576006E-2</v>
      </c>
      <c r="K30" s="16">
        <f t="shared" si="14"/>
        <v>-0.98890868340900084</v>
      </c>
      <c r="AM30">
        <v>0.17</v>
      </c>
      <c r="AN30">
        <v>682</v>
      </c>
      <c r="AO30">
        <v>70</v>
      </c>
      <c r="AP30">
        <v>458</v>
      </c>
      <c r="AQ30">
        <v>351</v>
      </c>
    </row>
    <row r="31" spans="1:43" x14ac:dyDescent="0.2">
      <c r="A31">
        <v>30</v>
      </c>
      <c r="B31">
        <v>2</v>
      </c>
      <c r="C31">
        <v>55795</v>
      </c>
      <c r="D31">
        <v>10.56</v>
      </c>
      <c r="H31" s="28">
        <v>9</v>
      </c>
      <c r="I31" s="20">
        <f t="shared" si="12"/>
        <v>6.1697596574909475E-2</v>
      </c>
      <c r="J31" s="20">
        <f t="shared" si="13"/>
        <v>0.73788862709039904</v>
      </c>
      <c r="K31" s="16">
        <f t="shared" si="14"/>
        <v>5.9766680075853174E-2</v>
      </c>
      <c r="AM31">
        <v>1</v>
      </c>
      <c r="AN31">
        <v>1685</v>
      </c>
      <c r="AO31">
        <v>908</v>
      </c>
      <c r="AP31">
        <v>617</v>
      </c>
      <c r="AQ31">
        <v>588</v>
      </c>
    </row>
    <row r="32" spans="1:43" ht="17" thickBot="1" x14ac:dyDescent="0.25">
      <c r="A32">
        <v>31</v>
      </c>
      <c r="B32">
        <v>2</v>
      </c>
      <c r="C32">
        <v>11018</v>
      </c>
      <c r="D32">
        <v>10.61</v>
      </c>
      <c r="H32" s="29">
        <v>15</v>
      </c>
      <c r="I32" s="21">
        <f t="shared" si="12"/>
        <v>0.10974080702258493</v>
      </c>
      <c r="J32" s="21">
        <f t="shared" si="13"/>
        <v>0.28228262743520816</v>
      </c>
      <c r="K32" s="17">
        <f t="shared" si="14"/>
        <v>1.7525429573013014</v>
      </c>
      <c r="AM32">
        <v>3</v>
      </c>
      <c r="AN32">
        <v>1821</v>
      </c>
      <c r="AO32">
        <v>1399</v>
      </c>
      <c r="AP32">
        <v>578</v>
      </c>
      <c r="AQ32">
        <v>437</v>
      </c>
    </row>
    <row r="33" spans="1:43" x14ac:dyDescent="0.2">
      <c r="A33">
        <v>32</v>
      </c>
      <c r="B33">
        <v>2</v>
      </c>
      <c r="C33">
        <v>11445</v>
      </c>
      <c r="D33">
        <v>10.72</v>
      </c>
      <c r="AM33">
        <v>6</v>
      </c>
      <c r="AN33">
        <v>2903</v>
      </c>
      <c r="AO33">
        <v>1821</v>
      </c>
      <c r="AP33">
        <v>376</v>
      </c>
      <c r="AQ33">
        <v>929</v>
      </c>
    </row>
    <row r="34" spans="1:43" x14ac:dyDescent="0.2">
      <c r="A34">
        <v>33</v>
      </c>
      <c r="B34">
        <v>2</v>
      </c>
      <c r="C34">
        <v>11010</v>
      </c>
      <c r="D34">
        <v>10.67</v>
      </c>
      <c r="AM34">
        <v>15</v>
      </c>
      <c r="AN34">
        <v>5028</v>
      </c>
      <c r="AO34">
        <v>3374</v>
      </c>
      <c r="AP34">
        <v>697</v>
      </c>
      <c r="AQ34">
        <v>444</v>
      </c>
    </row>
    <row r="35" spans="1:43" x14ac:dyDescent="0.2">
      <c r="A35">
        <v>34</v>
      </c>
      <c r="B35">
        <v>2</v>
      </c>
      <c r="C35">
        <v>12442</v>
      </c>
      <c r="D35">
        <v>10.51</v>
      </c>
      <c r="AM35" t="s">
        <v>33</v>
      </c>
    </row>
    <row r="36" spans="1:43" ht="17" thickBot="1" x14ac:dyDescent="0.25">
      <c r="A36">
        <v>35</v>
      </c>
      <c r="B36">
        <v>2</v>
      </c>
      <c r="C36">
        <v>10902</v>
      </c>
      <c r="D36">
        <v>10.56</v>
      </c>
      <c r="I36" t="s">
        <v>16</v>
      </c>
      <c r="AM36">
        <v>0.17</v>
      </c>
      <c r="AN36">
        <f>AN30/3188.75</f>
        <v>0.21387691101528813</v>
      </c>
      <c r="AO36">
        <f>AO30/2925.625</f>
        <v>2.3926511429181799E-2</v>
      </c>
      <c r="AP36">
        <f>AP30/5843.17</f>
        <v>7.8382111080115752E-2</v>
      </c>
      <c r="AQ36">
        <f>AQ30/5843.17</f>
        <v>6.0070133164018845E-2</v>
      </c>
    </row>
    <row r="37" spans="1:43" ht="17" thickBot="1" x14ac:dyDescent="0.25">
      <c r="A37">
        <v>36</v>
      </c>
      <c r="B37">
        <v>2</v>
      </c>
      <c r="C37">
        <v>11322</v>
      </c>
      <c r="D37">
        <v>10.65</v>
      </c>
      <c r="F37" t="s">
        <v>10</v>
      </c>
      <c r="H37" s="30" t="s">
        <v>2</v>
      </c>
      <c r="I37" s="31"/>
      <c r="J37" s="31"/>
      <c r="K37" s="31"/>
      <c r="L37" s="31"/>
      <c r="M37" s="31"/>
      <c r="N37" s="32"/>
      <c r="AM37">
        <v>1</v>
      </c>
      <c r="AN37">
        <f t="shared" ref="AN37:AN40" si="15">AN31/3188.75</f>
        <v>0.52842022736181893</v>
      </c>
      <c r="AO37">
        <f t="shared" ref="AO37:AO40" si="16">AO31/2925.625</f>
        <v>0.31036103396710107</v>
      </c>
      <c r="AP37">
        <f t="shared" ref="AP37:AQ40" si="17">AP31/5843.17</f>
        <v>0.10559336798347473</v>
      </c>
      <c r="AQ37">
        <f t="shared" si="17"/>
        <v>0.10063030854827089</v>
      </c>
    </row>
    <row r="38" spans="1:43" ht="17" thickBot="1" x14ac:dyDescent="0.25">
      <c r="A38">
        <v>37</v>
      </c>
      <c r="B38">
        <v>2</v>
      </c>
      <c r="C38">
        <v>743</v>
      </c>
      <c r="D38">
        <v>10.84</v>
      </c>
      <c r="F38">
        <v>6032</v>
      </c>
      <c r="H38" s="10" t="s">
        <v>9</v>
      </c>
      <c r="I38" s="30" t="s">
        <v>6</v>
      </c>
      <c r="J38" s="32"/>
      <c r="K38" s="30" t="s">
        <v>7</v>
      </c>
      <c r="L38" s="32"/>
      <c r="M38" s="30" t="s">
        <v>8</v>
      </c>
      <c r="N38" s="32"/>
      <c r="AM38">
        <v>3</v>
      </c>
      <c r="AN38">
        <f t="shared" si="15"/>
        <v>0.57107016856134851</v>
      </c>
      <c r="AO38">
        <f t="shared" si="16"/>
        <v>0.47818842127750483</v>
      </c>
      <c r="AP38">
        <f t="shared" si="17"/>
        <v>9.891890874302818E-2</v>
      </c>
      <c r="AQ38">
        <f t="shared" si="17"/>
        <v>7.4788171489106089E-2</v>
      </c>
    </row>
    <row r="39" spans="1:43" x14ac:dyDescent="0.2">
      <c r="A39">
        <v>38</v>
      </c>
      <c r="B39">
        <v>2</v>
      </c>
      <c r="C39">
        <v>6500</v>
      </c>
      <c r="D39">
        <v>10.74</v>
      </c>
      <c r="F39">
        <v>5397</v>
      </c>
      <c r="H39" s="4">
        <v>0.17</v>
      </c>
      <c r="I39" s="1">
        <v>743</v>
      </c>
      <c r="J39" s="3">
        <v>567</v>
      </c>
      <c r="K39" s="1">
        <v>872</v>
      </c>
      <c r="L39" s="3">
        <v>950</v>
      </c>
      <c r="M39" s="1">
        <v>748</v>
      </c>
      <c r="N39" s="3">
        <v>515</v>
      </c>
      <c r="AM39">
        <v>6</v>
      </c>
      <c r="AN39">
        <f t="shared" si="15"/>
        <v>0.91038808310466479</v>
      </c>
      <c r="AO39">
        <f t="shared" si="16"/>
        <v>0.62243110446485794</v>
      </c>
      <c r="AP39">
        <f t="shared" si="17"/>
        <v>6.4348632677125595E-2</v>
      </c>
      <c r="AQ39">
        <f t="shared" si="17"/>
        <v>0.15898904190704702</v>
      </c>
    </row>
    <row r="40" spans="1:43" x14ac:dyDescent="0.2">
      <c r="A40">
        <v>39</v>
      </c>
      <c r="B40">
        <v>2</v>
      </c>
      <c r="C40">
        <v>14397</v>
      </c>
      <c r="D40">
        <v>10.81</v>
      </c>
      <c r="F40">
        <v>5447</v>
      </c>
      <c r="H40" s="4">
        <v>3</v>
      </c>
      <c r="I40" s="4">
        <v>6500</v>
      </c>
      <c r="J40" s="6">
        <v>6198</v>
      </c>
      <c r="K40" s="4">
        <v>9187</v>
      </c>
      <c r="L40" s="6">
        <v>9484</v>
      </c>
      <c r="M40" s="4">
        <v>7238</v>
      </c>
      <c r="N40" s="6">
        <v>7130</v>
      </c>
      <c r="AM40">
        <v>15</v>
      </c>
      <c r="AN40">
        <f t="shared" si="15"/>
        <v>1.5767934143473148</v>
      </c>
      <c r="AO40">
        <f t="shared" si="16"/>
        <v>1.1532578508865627</v>
      </c>
      <c r="AP40">
        <f t="shared" si="17"/>
        <v>0.11928456642541634</v>
      </c>
      <c r="AQ40">
        <f t="shared" si="17"/>
        <v>7.5986151352775977E-2</v>
      </c>
    </row>
    <row r="41" spans="1:43" x14ac:dyDescent="0.2">
      <c r="A41">
        <v>40</v>
      </c>
      <c r="B41">
        <v>2</v>
      </c>
      <c r="C41">
        <v>23846</v>
      </c>
      <c r="D41">
        <v>10.77</v>
      </c>
      <c r="F41">
        <v>5921</v>
      </c>
      <c r="H41" s="4">
        <v>8</v>
      </c>
      <c r="I41" s="4">
        <v>14397</v>
      </c>
      <c r="J41" s="6">
        <v>13819</v>
      </c>
      <c r="K41" s="4">
        <v>20372</v>
      </c>
      <c r="L41" s="6">
        <v>21688</v>
      </c>
      <c r="M41" s="4">
        <v>16330</v>
      </c>
      <c r="N41" s="6">
        <v>15660</v>
      </c>
      <c r="AM41" t="s">
        <v>34</v>
      </c>
      <c r="AO41" t="s">
        <v>13</v>
      </c>
      <c r="AP41" t="s">
        <v>35</v>
      </c>
    </row>
    <row r="42" spans="1:43" x14ac:dyDescent="0.2">
      <c r="A42">
        <v>41</v>
      </c>
      <c r="B42">
        <v>2</v>
      </c>
      <c r="C42">
        <v>30904</v>
      </c>
      <c r="D42">
        <v>10.77</v>
      </c>
      <c r="F42">
        <v>6046</v>
      </c>
      <c r="H42" s="4">
        <v>16</v>
      </c>
      <c r="I42" s="4">
        <v>23846</v>
      </c>
      <c r="J42" s="6">
        <v>23741</v>
      </c>
      <c r="K42" s="4">
        <v>32937</v>
      </c>
      <c r="L42" s="6">
        <v>34540</v>
      </c>
      <c r="M42" s="4">
        <v>26770</v>
      </c>
      <c r="N42" s="6">
        <v>26057</v>
      </c>
      <c r="AM42" s="70">
        <v>0.17</v>
      </c>
      <c r="AN42">
        <f>AVERAGE(AN36:AO36)</f>
        <v>0.11890171122223497</v>
      </c>
      <c r="AO42">
        <f>AN42/0.22</f>
        <v>0.54046232373743175</v>
      </c>
      <c r="AP42">
        <f>AVERAGE(AP36:AQ36)</f>
        <v>6.9226122122067302E-2</v>
      </c>
      <c r="AQ42" s="70">
        <f>AP42/0.22</f>
        <v>0.31466419146394226</v>
      </c>
    </row>
    <row r="43" spans="1:43" ht="17" thickBot="1" x14ac:dyDescent="0.25">
      <c r="A43">
        <v>42</v>
      </c>
      <c r="B43">
        <v>2</v>
      </c>
      <c r="C43">
        <v>872</v>
      </c>
      <c r="D43">
        <v>10.92</v>
      </c>
      <c r="F43">
        <v>6124</v>
      </c>
      <c r="H43" s="7">
        <v>25</v>
      </c>
      <c r="I43" s="7">
        <v>30904</v>
      </c>
      <c r="J43" s="9">
        <v>30387</v>
      </c>
      <c r="K43" s="7">
        <v>39639</v>
      </c>
      <c r="L43" s="9">
        <v>39796</v>
      </c>
      <c r="M43" s="7">
        <v>33859</v>
      </c>
      <c r="N43" s="9">
        <v>35006</v>
      </c>
      <c r="AM43" s="70">
        <v>1</v>
      </c>
      <c r="AN43">
        <f t="shared" ref="AN43:AN46" si="18">AVERAGE(AN37:AO37)</f>
        <v>0.41939063066446003</v>
      </c>
      <c r="AO43">
        <f t="shared" ref="AO43:AO46" si="19">AN43/0.22</f>
        <v>1.9063210484748183</v>
      </c>
      <c r="AP43">
        <f t="shared" ref="AP43:AP46" si="20">AVERAGE(AP37:AQ37)</f>
        <v>0.10311183826587281</v>
      </c>
      <c r="AQ43" s="70">
        <f t="shared" ref="AQ43:AQ46" si="21">AP43/0.22</f>
        <v>0.46869017393578549</v>
      </c>
    </row>
    <row r="44" spans="1:43" ht="17" thickBot="1" x14ac:dyDescent="0.25">
      <c r="A44">
        <v>43</v>
      </c>
      <c r="B44">
        <v>2</v>
      </c>
      <c r="C44">
        <v>9187</v>
      </c>
      <c r="D44">
        <v>10.77</v>
      </c>
      <c r="F44" t="s">
        <v>11</v>
      </c>
      <c r="AM44" s="70">
        <v>3</v>
      </c>
      <c r="AN44">
        <f t="shared" si="18"/>
        <v>0.52462929491942667</v>
      </c>
      <c r="AO44">
        <f t="shared" si="19"/>
        <v>2.3846786132701214</v>
      </c>
      <c r="AP44">
        <f t="shared" si="20"/>
        <v>8.6853540116067135E-2</v>
      </c>
      <c r="AQ44" s="70">
        <f t="shared" si="21"/>
        <v>0.39478881870939608</v>
      </c>
    </row>
    <row r="45" spans="1:43" ht="17" thickBot="1" x14ac:dyDescent="0.25">
      <c r="A45">
        <v>44</v>
      </c>
      <c r="B45">
        <v>2</v>
      </c>
      <c r="C45">
        <v>20372</v>
      </c>
      <c r="D45">
        <v>10.64</v>
      </c>
      <c r="F45">
        <f>AVERAGE(F38:F43)</f>
        <v>5827.833333333333</v>
      </c>
      <c r="H45" s="30" t="s">
        <v>13</v>
      </c>
      <c r="I45" s="31"/>
      <c r="J45" s="31"/>
      <c r="K45" s="31"/>
      <c r="L45" s="31"/>
      <c r="M45" s="31"/>
      <c r="N45" s="32"/>
      <c r="AM45" s="70">
        <v>6</v>
      </c>
      <c r="AN45">
        <f t="shared" si="18"/>
        <v>0.76640959378476137</v>
      </c>
      <c r="AO45">
        <f t="shared" si="19"/>
        <v>3.4836799717489151</v>
      </c>
      <c r="AP45">
        <f t="shared" si="20"/>
        <v>0.11166883729208631</v>
      </c>
      <c r="AQ45" s="70">
        <f t="shared" si="21"/>
        <v>0.50758562405493779</v>
      </c>
    </row>
    <row r="46" spans="1:43" ht="17" thickBot="1" x14ac:dyDescent="0.25">
      <c r="A46">
        <v>45</v>
      </c>
      <c r="B46">
        <v>2</v>
      </c>
      <c r="C46">
        <v>32937</v>
      </c>
      <c r="D46">
        <v>10.83</v>
      </c>
      <c r="F46" t="s">
        <v>12</v>
      </c>
      <c r="H46" s="14" t="s">
        <v>9</v>
      </c>
      <c r="I46" s="33" t="s">
        <v>6</v>
      </c>
      <c r="J46" s="34"/>
      <c r="K46" s="33" t="s">
        <v>7</v>
      </c>
      <c r="L46" s="34"/>
      <c r="M46" s="33" t="s">
        <v>8</v>
      </c>
      <c r="N46" s="34"/>
      <c r="AM46" s="70">
        <v>15</v>
      </c>
      <c r="AN46">
        <f t="shared" si="18"/>
        <v>1.3650256326169388</v>
      </c>
      <c r="AO46">
        <f t="shared" si="19"/>
        <v>6.2046619664406304</v>
      </c>
      <c r="AP46">
        <f t="shared" si="20"/>
        <v>9.7635358889096163E-2</v>
      </c>
      <c r="AQ46" s="70">
        <f t="shared" si="21"/>
        <v>0.44379708585952804</v>
      </c>
    </row>
    <row r="47" spans="1:43" x14ac:dyDescent="0.2">
      <c r="A47">
        <v>46</v>
      </c>
      <c r="B47">
        <v>2</v>
      </c>
      <c r="C47">
        <v>39639</v>
      </c>
      <c r="D47">
        <v>10.75</v>
      </c>
      <c r="F47">
        <f>F45/2</f>
        <v>2913.9166666666665</v>
      </c>
      <c r="H47" s="4">
        <v>0.17</v>
      </c>
      <c r="I47" s="1">
        <f>(I39/2758.125)*4.3999995</f>
        <v>1.1852978485384091</v>
      </c>
      <c r="J47" s="2">
        <f>(J39/2758.125)*4.3999995</f>
        <v>0.90452742950373888</v>
      </c>
      <c r="K47" s="1">
        <f>(K39/2758.125)*4</f>
        <v>1.2646272377067755</v>
      </c>
      <c r="L47" s="3">
        <f>(L39/2758.125)*4</f>
        <v>1.3777475640154091</v>
      </c>
      <c r="M47" s="1">
        <f>(M39/2758.125)*4</f>
        <v>1.084794924087922</v>
      </c>
      <c r="N47" s="3">
        <f>(N39/2758.125)*4</f>
        <v>0.74688420575572179</v>
      </c>
    </row>
    <row r="48" spans="1:43" x14ac:dyDescent="0.2">
      <c r="A48">
        <v>47</v>
      </c>
      <c r="B48">
        <v>2</v>
      </c>
      <c r="C48">
        <v>748</v>
      </c>
      <c r="D48">
        <v>10.77</v>
      </c>
      <c r="H48" s="4">
        <v>3</v>
      </c>
      <c r="I48" s="4">
        <f t="shared" ref="I48:J51" si="22">(I40/2758.125)*4.3999995</f>
        <v>10.369362066621346</v>
      </c>
      <c r="J48" s="5">
        <f t="shared" si="22"/>
        <v>9.8875855521413989</v>
      </c>
      <c r="K48" s="4">
        <f t="shared" ref="K48:L51" si="23">(K40/2758.125)*4</f>
        <v>13.323544074325856</v>
      </c>
      <c r="L48" s="6">
        <f t="shared" si="23"/>
        <v>13.754271470654883</v>
      </c>
      <c r="M48" s="4">
        <f t="shared" ref="M48:N48" si="24">(M40/2758.125)*4</f>
        <v>10.496986177203716</v>
      </c>
      <c r="N48" s="6">
        <f t="shared" si="24"/>
        <v>10.340358033084069</v>
      </c>
    </row>
    <row r="49" spans="1:41" x14ac:dyDescent="0.2">
      <c r="A49">
        <v>48</v>
      </c>
      <c r="B49">
        <v>2</v>
      </c>
      <c r="C49">
        <v>7238</v>
      </c>
      <c r="D49">
        <v>10.85</v>
      </c>
      <c r="H49" s="4">
        <v>8</v>
      </c>
      <c r="I49" s="4">
        <f t="shared" si="22"/>
        <v>22.967339334330386</v>
      </c>
      <c r="J49" s="5">
        <f t="shared" si="22"/>
        <v>22.045263753636981</v>
      </c>
      <c r="K49" s="4">
        <f t="shared" si="23"/>
        <v>29.544708814865171</v>
      </c>
      <c r="L49" s="6">
        <f t="shared" si="23"/>
        <v>31.453251756174939</v>
      </c>
      <c r="M49" s="4">
        <f t="shared" ref="M49:N49" si="25">(M41/2758.125)*4</f>
        <v>23.682755495128031</v>
      </c>
      <c r="N49" s="6">
        <f t="shared" si="25"/>
        <v>22.711080897348744</v>
      </c>
      <c r="AM49" t="s">
        <v>21</v>
      </c>
    </row>
    <row r="50" spans="1:41" x14ac:dyDescent="0.2">
      <c r="A50">
        <v>49</v>
      </c>
      <c r="B50">
        <v>2</v>
      </c>
      <c r="C50">
        <v>16330</v>
      </c>
      <c r="D50">
        <v>10.75</v>
      </c>
      <c r="H50" s="4">
        <v>16</v>
      </c>
      <c r="I50" s="4">
        <f t="shared" si="22"/>
        <v>38.04120120625425</v>
      </c>
      <c r="J50" s="5">
        <f t="shared" si="22"/>
        <v>37.873696126716517</v>
      </c>
      <c r="K50" s="4">
        <f t="shared" si="23"/>
        <v>47.76723317471108</v>
      </c>
      <c r="L50" s="6">
        <f t="shared" si="23"/>
        <v>50.092000906412871</v>
      </c>
      <c r="M50" s="4">
        <f t="shared" ref="M50:N50" si="26">(M42/2758.125)*4</f>
        <v>38.823476093360526</v>
      </c>
      <c r="N50" s="6">
        <f t="shared" si="26"/>
        <v>37.78944029005212</v>
      </c>
      <c r="AM50" t="s">
        <v>36</v>
      </c>
      <c r="AN50" t="s">
        <v>37</v>
      </c>
      <c r="AO50" t="s">
        <v>31</v>
      </c>
    </row>
    <row r="51" spans="1:41" ht="17" thickBot="1" x14ac:dyDescent="0.25">
      <c r="A51">
        <v>50</v>
      </c>
      <c r="B51">
        <v>2</v>
      </c>
      <c r="C51">
        <v>26770</v>
      </c>
      <c r="D51">
        <v>10.81</v>
      </c>
      <c r="H51" s="7">
        <v>25</v>
      </c>
      <c r="I51" s="7">
        <f t="shared" si="22"/>
        <v>49.300733124133245</v>
      </c>
      <c r="J51" s="8">
        <f t="shared" si="22"/>
        <v>48.475970018218895</v>
      </c>
      <c r="K51" s="7">
        <f t="shared" si="23"/>
        <v>57.486879673691369</v>
      </c>
      <c r="L51" s="9">
        <f t="shared" si="23"/>
        <v>57.714570586902333</v>
      </c>
      <c r="M51" s="7">
        <f t="shared" ref="M51:N51" si="27">(M43/2758.125)*4</f>
        <v>49.104373442102876</v>
      </c>
      <c r="N51" s="9">
        <f t="shared" si="27"/>
        <v>50.76782234307727</v>
      </c>
      <c r="AM51" t="e">
        <f>AVERAGE(AJ48:AJ53)</f>
        <v>#DIV/0!</v>
      </c>
      <c r="AN51" t="e">
        <f>AVERAGE(AJ55:AJ56)</f>
        <v>#DIV/0!</v>
      </c>
      <c r="AO51" t="e">
        <f>AVERAGE(AJ58:AJ60)</f>
        <v>#DIV/0!</v>
      </c>
    </row>
    <row r="52" spans="1:41" ht="17" thickBot="1" x14ac:dyDescent="0.25">
      <c r="A52">
        <v>51</v>
      </c>
      <c r="B52">
        <v>2</v>
      </c>
      <c r="C52">
        <v>33859</v>
      </c>
      <c r="D52">
        <v>10.78</v>
      </c>
    </row>
    <row r="53" spans="1:41" ht="17" thickBot="1" x14ac:dyDescent="0.25">
      <c r="A53">
        <v>52</v>
      </c>
      <c r="B53">
        <v>2</v>
      </c>
      <c r="C53">
        <v>567</v>
      </c>
      <c r="D53">
        <v>11.34</v>
      </c>
      <c r="H53" s="30" t="s">
        <v>14</v>
      </c>
      <c r="I53" s="31"/>
      <c r="J53" s="31"/>
      <c r="K53" s="32"/>
      <c r="AM53" t="e">
        <f>AM51/2</f>
        <v>#DIV/0!</v>
      </c>
      <c r="AN53" t="e">
        <f>AN51/0.8</f>
        <v>#DIV/0!</v>
      </c>
      <c r="AO53" t="e">
        <f>AO51/2</f>
        <v>#DIV/0!</v>
      </c>
    </row>
    <row r="54" spans="1:41" ht="17" thickBot="1" x14ac:dyDescent="0.25">
      <c r="A54">
        <v>53</v>
      </c>
      <c r="B54">
        <v>2</v>
      </c>
      <c r="C54">
        <v>6198</v>
      </c>
      <c r="D54">
        <v>10.93</v>
      </c>
      <c r="H54" s="23" t="s">
        <v>9</v>
      </c>
      <c r="I54" s="24" t="s">
        <v>6</v>
      </c>
      <c r="J54" s="18" t="s">
        <v>7</v>
      </c>
      <c r="K54" s="14" t="s">
        <v>8</v>
      </c>
    </row>
    <row r="55" spans="1:41" x14ac:dyDescent="0.2">
      <c r="A55">
        <v>54</v>
      </c>
      <c r="B55">
        <v>2</v>
      </c>
      <c r="C55">
        <v>13819</v>
      </c>
      <c r="D55">
        <v>10.82</v>
      </c>
      <c r="H55" s="28">
        <v>0.17</v>
      </c>
      <c r="I55" s="22">
        <f>AVERAGE(I47:J47)</f>
        <v>1.0449126390210739</v>
      </c>
      <c r="J55" s="19">
        <f>AVERAGE(K47:L47)</f>
        <v>1.3211874008610924</v>
      </c>
      <c r="K55" s="3">
        <f>AVERAGE(M47:N47)</f>
        <v>0.91583956492182184</v>
      </c>
    </row>
    <row r="56" spans="1:41" x14ac:dyDescent="0.2">
      <c r="A56">
        <v>55</v>
      </c>
      <c r="B56">
        <v>2</v>
      </c>
      <c r="C56">
        <v>23741</v>
      </c>
      <c r="D56">
        <v>10.76</v>
      </c>
      <c r="H56" s="28">
        <v>3</v>
      </c>
      <c r="I56" s="25">
        <f t="shared" ref="I56:I59" si="28">AVERAGE(I48:J48)</f>
        <v>10.128473809381372</v>
      </c>
      <c r="J56" s="20">
        <f t="shared" ref="J56:J59" si="29">AVERAGE(K48:L48)</f>
        <v>13.538907772490369</v>
      </c>
      <c r="K56" s="6">
        <f t="shared" ref="K56:K59" si="30">AVERAGE(M48:N48)</f>
        <v>10.418672105143893</v>
      </c>
    </row>
    <row r="57" spans="1:41" x14ac:dyDescent="0.2">
      <c r="A57">
        <v>56</v>
      </c>
      <c r="B57">
        <v>2</v>
      </c>
      <c r="C57">
        <v>30387</v>
      </c>
      <c r="D57">
        <v>10.78</v>
      </c>
      <c r="H57" s="28">
        <v>8</v>
      </c>
      <c r="I57" s="25">
        <f t="shared" si="28"/>
        <v>22.506301543983682</v>
      </c>
      <c r="J57" s="20">
        <f t="shared" si="29"/>
        <v>30.498980285520055</v>
      </c>
      <c r="K57" s="6">
        <f t="shared" si="30"/>
        <v>23.196918196238386</v>
      </c>
    </row>
    <row r="58" spans="1:41" x14ac:dyDescent="0.2">
      <c r="A58">
        <v>57</v>
      </c>
      <c r="B58">
        <v>2</v>
      </c>
      <c r="C58">
        <v>950</v>
      </c>
      <c r="D58">
        <v>11.07</v>
      </c>
      <c r="H58" s="28">
        <v>16</v>
      </c>
      <c r="I58" s="25">
        <f t="shared" si="28"/>
        <v>37.957448666485384</v>
      </c>
      <c r="J58" s="20">
        <f t="shared" si="29"/>
        <v>48.929617040561979</v>
      </c>
      <c r="K58" s="6">
        <f t="shared" si="30"/>
        <v>38.306458191706326</v>
      </c>
    </row>
    <row r="59" spans="1:41" ht="17" thickBot="1" x14ac:dyDescent="0.25">
      <c r="A59">
        <v>58</v>
      </c>
      <c r="B59">
        <v>2</v>
      </c>
      <c r="C59">
        <v>9484</v>
      </c>
      <c r="D59">
        <v>11.03</v>
      </c>
      <c r="H59" s="29">
        <v>25</v>
      </c>
      <c r="I59" s="26">
        <f t="shared" si="28"/>
        <v>48.888351571176074</v>
      </c>
      <c r="J59" s="21">
        <f t="shared" si="29"/>
        <v>57.600725130296851</v>
      </c>
      <c r="K59" s="9">
        <f t="shared" si="30"/>
        <v>49.93609789259007</v>
      </c>
    </row>
    <row r="60" spans="1:41" ht="17" thickBot="1" x14ac:dyDescent="0.25">
      <c r="A60">
        <v>59</v>
      </c>
      <c r="B60">
        <v>2</v>
      </c>
      <c r="C60">
        <v>21688</v>
      </c>
      <c r="D60">
        <v>10.89</v>
      </c>
    </row>
    <row r="61" spans="1:41" ht="17" thickBot="1" x14ac:dyDescent="0.25">
      <c r="A61">
        <v>60</v>
      </c>
      <c r="B61">
        <v>2</v>
      </c>
      <c r="C61">
        <v>34540</v>
      </c>
      <c r="D61">
        <v>10.84</v>
      </c>
      <c r="H61" s="30" t="s">
        <v>15</v>
      </c>
      <c r="I61" s="31"/>
      <c r="J61" s="31"/>
      <c r="K61" s="32"/>
    </row>
    <row r="62" spans="1:41" ht="17" thickBot="1" x14ac:dyDescent="0.25">
      <c r="A62">
        <v>61</v>
      </c>
      <c r="B62">
        <v>2</v>
      </c>
      <c r="C62">
        <v>39796</v>
      </c>
      <c r="D62">
        <v>10.85</v>
      </c>
      <c r="H62" s="23" t="s">
        <v>9</v>
      </c>
      <c r="I62" s="19" t="s">
        <v>6</v>
      </c>
      <c r="J62" s="22" t="s">
        <v>7</v>
      </c>
      <c r="K62" s="14" t="s">
        <v>8</v>
      </c>
    </row>
    <row r="63" spans="1:41" x14ac:dyDescent="0.2">
      <c r="A63">
        <v>62</v>
      </c>
      <c r="B63">
        <v>2</v>
      </c>
      <c r="C63">
        <v>515</v>
      </c>
      <c r="D63">
        <v>10.95</v>
      </c>
      <c r="H63" s="28">
        <v>0.17</v>
      </c>
      <c r="I63" s="19">
        <f>I55-I47</f>
        <v>-0.14038520951733524</v>
      </c>
      <c r="J63" s="19">
        <f>J55-K47</f>
        <v>5.6560163154316889E-2</v>
      </c>
      <c r="K63" s="15">
        <f>K55-M47</f>
        <v>-0.16895535916610016</v>
      </c>
    </row>
    <row r="64" spans="1:41" x14ac:dyDescent="0.2">
      <c r="A64">
        <v>63</v>
      </c>
      <c r="B64">
        <v>2</v>
      </c>
      <c r="C64">
        <v>7130</v>
      </c>
      <c r="D64">
        <v>10.81</v>
      </c>
      <c r="H64" s="28">
        <v>3</v>
      </c>
      <c r="I64" s="20">
        <f t="shared" ref="I64:I67" si="31">I56-I48</f>
        <v>-0.24088825723997331</v>
      </c>
      <c r="J64" s="20">
        <f t="shared" ref="J64:J67" si="32">J56-K48</f>
        <v>0.21536369816451284</v>
      </c>
      <c r="K64" s="16">
        <f t="shared" ref="K64:K67" si="33">K56-M48</f>
        <v>-7.8314072059823658E-2</v>
      </c>
    </row>
    <row r="65" spans="1:11" x14ac:dyDescent="0.2">
      <c r="A65">
        <v>64</v>
      </c>
      <c r="B65">
        <v>2</v>
      </c>
      <c r="C65">
        <v>15660</v>
      </c>
      <c r="D65">
        <v>10.86</v>
      </c>
      <c r="H65" s="28">
        <v>8</v>
      </c>
      <c r="I65" s="20">
        <f t="shared" si="31"/>
        <v>-0.46103779034670467</v>
      </c>
      <c r="J65" s="20">
        <f t="shared" si="32"/>
        <v>0.95427147065488427</v>
      </c>
      <c r="K65" s="16">
        <f t="shared" si="33"/>
        <v>-0.48583729888964555</v>
      </c>
    </row>
    <row r="66" spans="1:11" x14ac:dyDescent="0.2">
      <c r="A66">
        <v>65</v>
      </c>
      <c r="B66">
        <v>2</v>
      </c>
      <c r="C66">
        <v>26057</v>
      </c>
      <c r="D66">
        <v>10.81</v>
      </c>
      <c r="H66" s="28">
        <v>16</v>
      </c>
      <c r="I66" s="20">
        <f t="shared" si="31"/>
        <v>-8.3752539768866541E-2</v>
      </c>
      <c r="J66" s="20">
        <f t="shared" si="32"/>
        <v>1.1623838658508987</v>
      </c>
      <c r="K66" s="16">
        <f t="shared" si="33"/>
        <v>-0.51701790165419936</v>
      </c>
    </row>
    <row r="67" spans="1:11" ht="17" thickBot="1" x14ac:dyDescent="0.25">
      <c r="A67">
        <v>66</v>
      </c>
      <c r="B67">
        <v>2</v>
      </c>
      <c r="C67">
        <v>35006</v>
      </c>
      <c r="D67">
        <v>10.8</v>
      </c>
      <c r="H67" s="29">
        <v>25</v>
      </c>
      <c r="I67" s="21">
        <f t="shared" si="31"/>
        <v>-0.41238155295717149</v>
      </c>
      <c r="J67" s="21">
        <f t="shared" si="32"/>
        <v>0.11384545660548184</v>
      </c>
      <c r="K67" s="17">
        <f t="shared" si="33"/>
        <v>0.83172445048719368</v>
      </c>
    </row>
    <row r="68" spans="1:11" x14ac:dyDescent="0.2">
      <c r="A68">
        <v>67</v>
      </c>
      <c r="B68">
        <v>2</v>
      </c>
      <c r="C68">
        <v>6032</v>
      </c>
      <c r="D68">
        <v>10.66</v>
      </c>
    </row>
    <row r="69" spans="1:11" x14ac:dyDescent="0.2">
      <c r="A69">
        <v>68</v>
      </c>
      <c r="B69">
        <v>2</v>
      </c>
      <c r="C69">
        <v>5397</v>
      </c>
      <c r="D69">
        <v>10.67</v>
      </c>
    </row>
    <row r="70" spans="1:11" x14ac:dyDescent="0.2">
      <c r="A70">
        <v>69</v>
      </c>
      <c r="B70">
        <v>2</v>
      </c>
      <c r="C70">
        <v>5447</v>
      </c>
      <c r="D70">
        <v>10.71</v>
      </c>
    </row>
    <row r="71" spans="1:11" x14ac:dyDescent="0.2">
      <c r="A71">
        <v>70</v>
      </c>
      <c r="B71">
        <v>2</v>
      </c>
      <c r="C71">
        <v>5921</v>
      </c>
      <c r="D71">
        <v>10.66</v>
      </c>
    </row>
    <row r="72" spans="1:11" x14ac:dyDescent="0.2">
      <c r="A72">
        <v>71</v>
      </c>
      <c r="B72">
        <v>2</v>
      </c>
      <c r="C72">
        <v>6046</v>
      </c>
      <c r="D72">
        <v>10.75</v>
      </c>
    </row>
    <row r="73" spans="1:11" x14ac:dyDescent="0.2">
      <c r="A73">
        <v>72</v>
      </c>
      <c r="B73">
        <v>2</v>
      </c>
      <c r="C73">
        <v>6124</v>
      </c>
      <c r="D73">
        <v>10.75</v>
      </c>
    </row>
  </sheetData>
  <mergeCells count="27">
    <mergeCell ref="AL18:AQ18"/>
    <mergeCell ref="AH2:AI2"/>
    <mergeCell ref="AH3:AI3"/>
    <mergeCell ref="AJ3:AK3"/>
    <mergeCell ref="AH10:AI10"/>
    <mergeCell ref="AH11:AI11"/>
    <mergeCell ref="AJ11:AK11"/>
    <mergeCell ref="I11:J11"/>
    <mergeCell ref="K11:L11"/>
    <mergeCell ref="M11:N11"/>
    <mergeCell ref="H10:N10"/>
    <mergeCell ref="H2:N2"/>
    <mergeCell ref="I3:J3"/>
    <mergeCell ref="M3:N3"/>
    <mergeCell ref="K3:L3"/>
    <mergeCell ref="H61:K61"/>
    <mergeCell ref="H18:K18"/>
    <mergeCell ref="H26:K26"/>
    <mergeCell ref="H37:N37"/>
    <mergeCell ref="I38:J38"/>
    <mergeCell ref="K38:L38"/>
    <mergeCell ref="M38:N38"/>
    <mergeCell ref="H45:N45"/>
    <mergeCell ref="I46:J46"/>
    <mergeCell ref="K46:L46"/>
    <mergeCell ref="M46:N46"/>
    <mergeCell ref="H53:K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21.04.2016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Dirk Jan Slotboom</cp:lastModifiedBy>
  <dcterms:created xsi:type="dcterms:W3CDTF">2016-04-21T20:47:13Z</dcterms:created>
  <dcterms:modified xsi:type="dcterms:W3CDTF">2020-10-31T19:25:18Z</dcterms:modified>
</cp:coreProperties>
</file>