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ensicherung_Promotion\_Publication\"/>
    </mc:Choice>
  </mc:AlternateContent>
  <xr:revisionPtr revIDLastSave="0" documentId="13_ncr:1_{9D0146F1-8265-4B21-AAED-2C0667F3C988}" xr6:coauthVersionLast="45" xr6:coauthVersionMax="45" xr10:uidLastSave="{00000000-0000-0000-0000-000000000000}"/>
  <bookViews>
    <workbookView xWindow="-120" yWindow="-120" windowWidth="20730" windowHeight="11160" activeTab="2" xr2:uid="{728F1689-85C0-4B7D-90E4-A691D3C4F867}"/>
  </bookViews>
  <sheets>
    <sheet name="Filament formation" sheetId="2" r:id="rId1"/>
    <sheet name="Appressoria quantification" sheetId="1" r:id="rId2"/>
    <sheet name="Chi-Square test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4" l="1"/>
  <c r="N19" i="4"/>
  <c r="S10" i="4"/>
  <c r="S9" i="4"/>
  <c r="R10" i="4"/>
  <c r="R9" i="4"/>
  <c r="V5" i="4"/>
  <c r="S6" i="4"/>
  <c r="S5" i="4"/>
  <c r="R6" i="4"/>
  <c r="R5" i="4"/>
  <c r="O7" i="4"/>
  <c r="N7" i="4"/>
  <c r="O20" i="4"/>
  <c r="N20" i="4"/>
  <c r="O19" i="4"/>
  <c r="N11" i="4"/>
  <c r="P5" i="4"/>
  <c r="W5" i="4" l="1"/>
  <c r="O11" i="4"/>
  <c r="P6" i="4"/>
  <c r="P7" i="4" s="1"/>
  <c r="P9" i="4"/>
  <c r="P10" i="4"/>
  <c r="P11" i="4" l="1"/>
  <c r="W10" i="4"/>
  <c r="W6" i="4"/>
  <c r="W7" i="4" s="1"/>
  <c r="R7" i="4"/>
  <c r="T5" i="4"/>
  <c r="S7" i="4"/>
  <c r="T10" i="4" l="1"/>
  <c r="V10" i="4"/>
  <c r="V6" i="4"/>
  <c r="V7" i="4" s="1"/>
  <c r="V8" i="4" s="1"/>
  <c r="T6" i="4"/>
  <c r="T7" i="4" s="1"/>
  <c r="S11" i="4"/>
  <c r="W9" i="4"/>
  <c r="W11" i="4" s="1"/>
  <c r="R11" i="4"/>
  <c r="T9" i="4"/>
  <c r="T11" i="4" s="1"/>
  <c r="V9" i="4"/>
  <c r="V11" i="4" l="1"/>
  <c r="V12" i="4" s="1"/>
  <c r="C20" i="4" l="1"/>
  <c r="C19" i="4"/>
  <c r="B19" i="4"/>
  <c r="J8" i="4"/>
  <c r="J5" i="4"/>
  <c r="H5" i="4"/>
  <c r="H10" i="4"/>
  <c r="H11" i="4" s="1"/>
  <c r="H9" i="4"/>
  <c r="H6" i="4"/>
  <c r="H7" i="4"/>
  <c r="C11" i="4"/>
  <c r="C10" i="4"/>
  <c r="B10" i="4"/>
  <c r="C9" i="4"/>
  <c r="B9" i="4"/>
  <c r="B11" i="4" s="1"/>
  <c r="B7" i="4"/>
  <c r="D6" i="4"/>
  <c r="C6" i="4"/>
  <c r="B6" i="4"/>
  <c r="C5" i="4"/>
  <c r="C7" i="4" s="1"/>
  <c r="B5" i="4"/>
  <c r="F31" i="2"/>
  <c r="G30" i="2" s="1"/>
  <c r="B31" i="2"/>
  <c r="C30" i="2" s="1"/>
  <c r="G29" i="2"/>
  <c r="C29" i="2"/>
  <c r="F27" i="2"/>
  <c r="G26" i="2" s="1"/>
  <c r="B27" i="2"/>
  <c r="C25" i="2" s="1"/>
  <c r="C26" i="2"/>
  <c r="G25" i="2"/>
  <c r="F23" i="2"/>
  <c r="F33" i="2" s="1"/>
  <c r="B23" i="2"/>
  <c r="B33" i="2" s="1"/>
  <c r="F13" i="2"/>
  <c r="G12" i="2" s="1"/>
  <c r="B13" i="2"/>
  <c r="C12" i="2" s="1"/>
  <c r="G11" i="2"/>
  <c r="F9" i="2"/>
  <c r="G8" i="2" s="1"/>
  <c r="B9" i="2"/>
  <c r="C7" i="2" s="1"/>
  <c r="F5" i="2"/>
  <c r="F15" i="2" s="1"/>
  <c r="B5" i="2"/>
  <c r="C3" i="2"/>
  <c r="D5" i="4" l="1"/>
  <c r="D7" i="4" s="1"/>
  <c r="F6" i="4" s="1"/>
  <c r="J6" i="4" s="1"/>
  <c r="D10" i="4"/>
  <c r="D9" i="4"/>
  <c r="D11" i="4" s="1"/>
  <c r="G21" i="2"/>
  <c r="G7" i="2"/>
  <c r="G3" i="2"/>
  <c r="C21" i="2"/>
  <c r="C11" i="2"/>
  <c r="C8" i="2"/>
  <c r="K6" i="2"/>
  <c r="B15" i="2"/>
  <c r="K3" i="2"/>
  <c r="C4" i="2"/>
  <c r="C22" i="2"/>
  <c r="G4" i="2"/>
  <c r="G22" i="2"/>
  <c r="F5" i="4" l="1"/>
  <c r="J7" i="4" s="1"/>
  <c r="F7" i="4"/>
  <c r="G10" i="4"/>
  <c r="K10" i="4" s="1"/>
  <c r="G6" i="4"/>
  <c r="K6" i="4" s="1"/>
  <c r="G5" i="4"/>
  <c r="F9" i="4"/>
  <c r="F10" i="4"/>
  <c r="J10" i="4" s="1"/>
  <c r="G9" i="4"/>
  <c r="N7" i="2"/>
  <c r="N4" i="2"/>
  <c r="N6" i="2"/>
  <c r="N3" i="2"/>
  <c r="M4" i="2"/>
  <c r="M7" i="2"/>
  <c r="M6" i="2"/>
  <c r="M3" i="2"/>
  <c r="L4" i="2"/>
  <c r="L7" i="2"/>
  <c r="L6" i="2"/>
  <c r="L3" i="2"/>
  <c r="K7" i="2"/>
  <c r="K4" i="2"/>
  <c r="F11" i="4" l="1"/>
  <c r="J9" i="4"/>
  <c r="J11" i="4" s="1"/>
  <c r="G11" i="4"/>
  <c r="K9" i="4"/>
  <c r="K11" i="4" s="1"/>
  <c r="G7" i="4"/>
  <c r="K5" i="4"/>
  <c r="K7" i="4" s="1"/>
  <c r="J12" i="4" l="1"/>
  <c r="L7" i="1" l="1"/>
  <c r="K7" i="1"/>
  <c r="F31" i="1"/>
  <c r="G30" i="1" s="1"/>
  <c r="F13" i="1"/>
  <c r="G12" i="1" s="1"/>
  <c r="B31" i="1"/>
  <c r="C30" i="1" s="1"/>
  <c r="B13" i="1"/>
  <c r="C12" i="1" s="1"/>
  <c r="G29" i="1"/>
  <c r="G11" i="1"/>
  <c r="C29" i="1"/>
  <c r="F27" i="1"/>
  <c r="G26" i="1" s="1"/>
  <c r="F9" i="1"/>
  <c r="G7" i="1" s="1"/>
  <c r="B27" i="1"/>
  <c r="C26" i="1" s="1"/>
  <c r="B9" i="1"/>
  <c r="C8" i="1" s="1"/>
  <c r="F23" i="1"/>
  <c r="G21" i="1" s="1"/>
  <c r="F5" i="1"/>
  <c r="G3" i="1" s="1"/>
  <c r="B23" i="1"/>
  <c r="C22" i="1" s="1"/>
  <c r="B5" i="1"/>
  <c r="G22" i="1" l="1"/>
  <c r="B15" i="1"/>
  <c r="C7" i="1"/>
  <c r="C11" i="1"/>
  <c r="K4" i="1" s="1"/>
  <c r="G8" i="1"/>
  <c r="F15" i="1"/>
  <c r="C3" i="1"/>
  <c r="G25" i="1"/>
  <c r="N7" i="1" s="1"/>
  <c r="C21" i="1"/>
  <c r="C4" i="1"/>
  <c r="K8" i="1" s="1"/>
  <c r="N8" i="1"/>
  <c r="F33" i="1"/>
  <c r="M7" i="1"/>
  <c r="G4" i="1"/>
  <c r="M8" i="1" s="1"/>
  <c r="B33" i="1"/>
  <c r="C25" i="1"/>
  <c r="L5" i="1"/>
  <c r="K5" i="1"/>
  <c r="L8" i="1"/>
  <c r="M4" i="1"/>
  <c r="M5" i="1"/>
  <c r="N5" i="1"/>
  <c r="N4" i="1" l="1"/>
  <c r="L4" i="1"/>
</calcChain>
</file>

<file path=xl/sharedStrings.xml><?xml version="1.0" encoding="utf-8"?>
<sst xmlns="http://schemas.openxmlformats.org/spreadsheetml/2006/main" count="190" uniqueCount="43">
  <si>
    <t>SG200 HPS</t>
  </si>
  <si>
    <t>CB1 EtOH</t>
  </si>
  <si>
    <t>CB1 HPS</t>
  </si>
  <si>
    <t>SG200</t>
  </si>
  <si>
    <t>CB1</t>
  </si>
  <si>
    <t>EtOH</t>
  </si>
  <si>
    <t>HPS</t>
  </si>
  <si>
    <t>Yes</t>
  </si>
  <si>
    <t>No</t>
  </si>
  <si>
    <t>Sg200 EtOH</t>
  </si>
  <si>
    <t>Appressoria Yes</t>
  </si>
  <si>
    <t>Appressoria No</t>
  </si>
  <si>
    <t>Replicate 1</t>
  </si>
  <si>
    <t>Replicate 2</t>
  </si>
  <si>
    <t>Replicate 3</t>
  </si>
  <si>
    <t>Total number of counted cells</t>
  </si>
  <si>
    <t>Standard deviation</t>
  </si>
  <si>
    <t>Mean</t>
  </si>
  <si>
    <t>FB2</t>
  </si>
  <si>
    <t>Filament</t>
  </si>
  <si>
    <t>Yeast</t>
  </si>
  <si>
    <t>M. albugensis WT</t>
  </si>
  <si>
    <t>U. maydis FB2</t>
  </si>
  <si>
    <t>U. maydis SG200</t>
  </si>
  <si>
    <t>M. albugensis CB1</t>
  </si>
  <si>
    <t>Total</t>
  </si>
  <si>
    <t>Msp</t>
  </si>
  <si>
    <t>X² &gt; 7.88</t>
  </si>
  <si>
    <t>X² ≤ 7.88</t>
  </si>
  <si>
    <t>Strain</t>
  </si>
  <si>
    <t>expected values</t>
  </si>
  <si>
    <t>observed values</t>
  </si>
  <si>
    <t>Chi-Square Test</t>
  </si>
  <si>
    <t>α</t>
  </si>
  <si>
    <t>dF</t>
  </si>
  <si>
    <r>
      <rPr>
        <sz val="11"/>
        <color theme="1"/>
        <rFont val="Arial"/>
        <family val="2"/>
      </rPr>
      <t>χ</t>
    </r>
    <r>
      <rPr>
        <sz val="11"/>
        <color theme="1"/>
        <rFont val="Calibri"/>
        <family val="2"/>
      </rPr>
      <t>2</t>
    </r>
  </si>
  <si>
    <t>P-value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</si>
  <si>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: There is no difference between wildtype and mutant regarding filament formation</t>
    </r>
  </si>
  <si>
    <r>
      <rPr>
        <sz val="11"/>
        <color theme="1"/>
        <rFont val="Arial"/>
        <family val="2"/>
      </rPr>
      <t>χ</t>
    </r>
    <r>
      <rPr>
        <sz val="11"/>
        <color theme="1"/>
        <rFont val="Calibri"/>
        <family val="2"/>
      </rPr>
      <t>2-crit</t>
    </r>
  </si>
  <si>
    <t>Sig</t>
  </si>
  <si>
    <t xml:space="preserve"> 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</si>
  <si>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: There is no difference in appressoria formation due to HPS treatment</t>
    </r>
  </si>
  <si>
    <r>
      <rPr>
        <b/>
        <sz val="11"/>
        <color theme="1"/>
        <rFont val="Arial"/>
        <family val="2"/>
      </rPr>
      <t>χ</t>
    </r>
    <r>
      <rPr>
        <b/>
        <sz val="11"/>
        <color theme="1"/>
        <rFont val="Calibr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</si>
</sst>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1" xfId="0" applyFill="1" applyBorder="1"/>
    <xf numFmtId="0" fontId="0" fillId="0" borderId="1" xfId="0" applyBorder="1"/>
    <xf numFmtId="10" fontId="0" fillId="0" borderId="1" xfId="0" applyNumberFormat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1" fontId="0" fillId="0" borderId="6" xfId="0" applyNumberFormat="1" applyBorder="1"/>
    <xf numFmtId="2" fontId="0" fillId="0" borderId="6" xfId="0" applyNumberFormat="1" applyBorder="1"/>
    <xf numFmtId="1" fontId="0" fillId="0" borderId="1" xfId="0" applyNumberFormat="1" applyBorder="1"/>
    <xf numFmtId="2" fontId="0" fillId="0" borderId="1" xfId="0" applyNumberFormat="1" applyBorder="1"/>
    <xf numFmtId="0" fontId="0" fillId="0" borderId="0" xfId="0" applyBorder="1"/>
    <xf numFmtId="0" fontId="0" fillId="0" borderId="0" xfId="0" applyFill="1" applyBorder="1"/>
    <xf numFmtId="0" fontId="2" fillId="2" borderId="4" xfId="0" applyFont="1" applyFill="1" applyBorder="1"/>
    <xf numFmtId="1" fontId="0" fillId="0" borderId="1" xfId="0" applyNumberForma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2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342900</xdr:colOff>
      <xdr:row>3</xdr:row>
      <xdr:rowOff>33337</xdr:rowOff>
    </xdr:from>
    <xdr:ext cx="914400" cy="38593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1">
              <a:extLst>
                <a:ext uri="{FF2B5EF4-FFF2-40B4-BE49-F238E27FC236}">
                  <a16:creationId xmlns:a16="http://schemas.microsoft.com/office/drawing/2014/main" id="{521609C4-64B5-4E98-86F5-7891B2B74AF2}"/>
                </a:ext>
              </a:extLst>
            </xdr:cNvPr>
            <xdr:cNvSpPr txBox="1"/>
          </xdr:nvSpPr>
          <xdr:spPr>
            <a:xfrm>
              <a:off x="3752850" y="414337"/>
              <a:ext cx="914400" cy="3859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𝑛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∗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𝑛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𝑗</m:t>
                            </m:r>
                          </m:sub>
                        </m:sSub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4" name="TextBox 1">
              <a:extLst>
                <a:ext uri="{FF2B5EF4-FFF2-40B4-BE49-F238E27FC236}">
                  <a16:creationId xmlns:a16="http://schemas.microsoft.com/office/drawing/2014/main" id="{521609C4-64B5-4E98-86F5-7891B2B74AF2}"/>
                </a:ext>
              </a:extLst>
            </xdr:cNvPr>
            <xdr:cNvSpPr txBox="1"/>
          </xdr:nvSpPr>
          <xdr:spPr>
            <a:xfrm>
              <a:off x="3752850" y="414337"/>
              <a:ext cx="914400" cy="3859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de-DE" sz="1100" b="0" i="0">
                  <a:latin typeface="Cambria Math"/>
                </a:rPr>
                <a:t>𝑛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de-DE" sz="1100" b="0" i="0">
                  <a:latin typeface="Cambria Math"/>
                </a:rPr>
                <a:t>𝑖∗𝑛</a:t>
              </a:r>
              <a:r>
                <a:rPr lang="de-DE" sz="1100" b="0" i="0">
                  <a:latin typeface="Cambria Math" panose="02040503050406030204" pitchFamily="18" charset="0"/>
                </a:rPr>
                <a:t>_</a:t>
              </a:r>
              <a:r>
                <a:rPr lang="de-DE" sz="1100" b="0" i="0">
                  <a:latin typeface="Cambria Math"/>
                </a:rPr>
                <a:t>𝑗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de-DE" sz="1100" b="0" i="0">
                  <a:latin typeface="Cambria Math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314325</xdr:colOff>
      <xdr:row>2</xdr:row>
      <xdr:rowOff>166687</xdr:rowOff>
    </xdr:from>
    <xdr:ext cx="914400" cy="5032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2">
              <a:extLst>
                <a:ext uri="{FF2B5EF4-FFF2-40B4-BE49-F238E27FC236}">
                  <a16:creationId xmlns:a16="http://schemas.microsoft.com/office/drawing/2014/main" id="{6CCF7365-362F-4705-A929-E55EDCE3C53D}"/>
                </a:ext>
              </a:extLst>
            </xdr:cNvPr>
            <xdr:cNvSpPr txBox="1"/>
          </xdr:nvSpPr>
          <xdr:spPr>
            <a:xfrm>
              <a:off x="6410325" y="357187"/>
              <a:ext cx="914400" cy="503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(</m:t>
                            </m:r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𝑖𝑗</m:t>
                                </m:r>
                              </m:sub>
                            </m:s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𝑢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𝑖𝑗</m:t>
                                </m:r>
                              </m:sub>
                            </m:s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b>
                          <m:sSub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𝑢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𝑖𝑗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5" name="TextBox 2">
              <a:extLst>
                <a:ext uri="{FF2B5EF4-FFF2-40B4-BE49-F238E27FC236}">
                  <a16:creationId xmlns:a16="http://schemas.microsoft.com/office/drawing/2014/main" id="{6CCF7365-362F-4705-A929-E55EDCE3C53D}"/>
                </a:ext>
              </a:extLst>
            </xdr:cNvPr>
            <xdr:cNvSpPr txBox="1"/>
          </xdr:nvSpPr>
          <xdr:spPr>
            <a:xfrm>
              <a:off x="6410325" y="357187"/>
              <a:ext cx="914400" cy="503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〖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(ℎ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𝑖𝑗−𝑢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𝑖𝑗)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de-DE" sz="1100" b="0" i="0">
                  <a:latin typeface="Cambria Math"/>
                </a:rPr>
                <a:t>2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de-DE" sz="1100" b="0" i="0">
                  <a:latin typeface="Cambria Math"/>
                </a:rPr>
                <a:t>𝑢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de-DE" sz="1100" b="0" i="0">
                  <a:latin typeface="Cambria Math"/>
                </a:rPr>
                <a:t>𝑖𝑗</a:t>
              </a:r>
              <a:r>
                <a:rPr lang="de-DE" sz="1100" b="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17</xdr:col>
      <xdr:colOff>590550</xdr:colOff>
      <xdr:row>3</xdr:row>
      <xdr:rowOff>4762</xdr:rowOff>
    </xdr:from>
    <xdr:ext cx="914400" cy="38593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1">
              <a:extLst>
                <a:ext uri="{FF2B5EF4-FFF2-40B4-BE49-F238E27FC236}">
                  <a16:creationId xmlns:a16="http://schemas.microsoft.com/office/drawing/2014/main" id="{187E83F1-9ECB-47BD-BC25-9FC492979B16}"/>
                </a:ext>
              </a:extLst>
            </xdr:cNvPr>
            <xdr:cNvSpPr txBox="1"/>
          </xdr:nvSpPr>
          <xdr:spPr>
            <a:xfrm>
              <a:off x="14297025" y="576262"/>
              <a:ext cx="914400" cy="3859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𝑛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∗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𝑛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𝑗</m:t>
                            </m:r>
                          </m:sub>
                        </m:sSub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6" name="TextBox 1">
              <a:extLst>
                <a:ext uri="{FF2B5EF4-FFF2-40B4-BE49-F238E27FC236}">
                  <a16:creationId xmlns:a16="http://schemas.microsoft.com/office/drawing/2014/main" id="{187E83F1-9ECB-47BD-BC25-9FC492979B16}"/>
                </a:ext>
              </a:extLst>
            </xdr:cNvPr>
            <xdr:cNvSpPr txBox="1"/>
          </xdr:nvSpPr>
          <xdr:spPr>
            <a:xfrm>
              <a:off x="14297025" y="576262"/>
              <a:ext cx="914400" cy="3859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de-DE" sz="1100" b="0" i="0">
                  <a:latin typeface="Cambria Math"/>
                </a:rPr>
                <a:t>𝑛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de-DE" sz="1100" b="0" i="0">
                  <a:latin typeface="Cambria Math"/>
                </a:rPr>
                <a:t>𝑖∗𝑛</a:t>
              </a:r>
              <a:r>
                <a:rPr lang="de-DE" sz="1100" b="0" i="0">
                  <a:latin typeface="Cambria Math" panose="02040503050406030204" pitchFamily="18" charset="0"/>
                </a:rPr>
                <a:t>_</a:t>
              </a:r>
              <a:r>
                <a:rPr lang="de-DE" sz="1100" b="0" i="0">
                  <a:latin typeface="Cambria Math"/>
                </a:rPr>
                <a:t>𝑗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de-DE" sz="1100" b="0" i="0">
                  <a:latin typeface="Cambria Math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21</xdr:col>
      <xdr:colOff>552450</xdr:colOff>
      <xdr:row>2</xdr:row>
      <xdr:rowOff>157162</xdr:rowOff>
    </xdr:from>
    <xdr:ext cx="914400" cy="5032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2">
              <a:extLst>
                <a:ext uri="{FF2B5EF4-FFF2-40B4-BE49-F238E27FC236}">
                  <a16:creationId xmlns:a16="http://schemas.microsoft.com/office/drawing/2014/main" id="{9273AA23-C85C-4D9B-8055-CC1A297836D9}"/>
                </a:ext>
              </a:extLst>
            </xdr:cNvPr>
            <xdr:cNvSpPr txBox="1"/>
          </xdr:nvSpPr>
          <xdr:spPr>
            <a:xfrm>
              <a:off x="17802225" y="538162"/>
              <a:ext cx="914400" cy="503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(</m:t>
                            </m:r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𝑖𝑗</m:t>
                                </m:r>
                              </m:sub>
                            </m:s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𝑢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𝑖𝑗</m:t>
                                </m:r>
                              </m:sub>
                            </m:s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b>
                          <m:sSub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𝑢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𝑖𝑗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7" name="TextBox 2">
              <a:extLst>
                <a:ext uri="{FF2B5EF4-FFF2-40B4-BE49-F238E27FC236}">
                  <a16:creationId xmlns:a16="http://schemas.microsoft.com/office/drawing/2014/main" id="{9273AA23-C85C-4D9B-8055-CC1A297836D9}"/>
                </a:ext>
              </a:extLst>
            </xdr:cNvPr>
            <xdr:cNvSpPr txBox="1"/>
          </xdr:nvSpPr>
          <xdr:spPr>
            <a:xfrm>
              <a:off x="17802225" y="538162"/>
              <a:ext cx="914400" cy="503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〖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(ℎ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𝑖𝑗−𝑢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𝑖𝑗)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de-DE" sz="1100" b="0" i="0">
                  <a:latin typeface="Cambria Math"/>
                </a:rPr>
                <a:t>2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de-DE" sz="1100" b="0" i="0">
                  <a:latin typeface="Cambria Math"/>
                </a:rPr>
                <a:t>𝑢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de-DE" sz="1100" b="0" i="0">
                  <a:latin typeface="Cambria Math"/>
                </a:rPr>
                <a:t>𝑖𝑗</a:t>
              </a:r>
              <a:r>
                <a:rPr lang="de-DE" sz="1100" b="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sicherung_Promotion/Mikroskopie/FilamentQu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onomy"/>
      <sheetName val="Sheet1"/>
      <sheetName val="Sheet2"/>
      <sheetName val="Sheet3"/>
    </sheetNames>
    <sheetDataSet>
      <sheetData sheetId="0">
        <row r="3">
          <cell r="B3">
            <v>237</v>
          </cell>
          <cell r="H3">
            <v>290</v>
          </cell>
          <cell r="N3">
            <v>339</v>
          </cell>
        </row>
        <row r="4">
          <cell r="B4">
            <v>84</v>
          </cell>
          <cell r="H4">
            <v>44</v>
          </cell>
          <cell r="N4">
            <v>55</v>
          </cell>
        </row>
        <row r="5">
          <cell r="B5">
            <v>189</v>
          </cell>
          <cell r="H5">
            <v>202</v>
          </cell>
          <cell r="N5">
            <v>183</v>
          </cell>
        </row>
        <row r="6">
          <cell r="B6">
            <v>167</v>
          </cell>
          <cell r="H6">
            <v>111</v>
          </cell>
          <cell r="N6">
            <v>143</v>
          </cell>
        </row>
        <row r="7">
          <cell r="B7">
            <v>275</v>
          </cell>
          <cell r="H7">
            <v>250</v>
          </cell>
          <cell r="N7">
            <v>273</v>
          </cell>
        </row>
        <row r="8">
          <cell r="B8">
            <v>48</v>
          </cell>
          <cell r="H8">
            <v>63</v>
          </cell>
          <cell r="N8">
            <v>58</v>
          </cell>
        </row>
        <row r="9">
          <cell r="B9">
            <v>280</v>
          </cell>
          <cell r="H9">
            <v>178</v>
          </cell>
          <cell r="N9">
            <v>238</v>
          </cell>
        </row>
        <row r="10">
          <cell r="B10">
            <v>113</v>
          </cell>
          <cell r="H10">
            <v>182</v>
          </cell>
          <cell r="N10">
            <v>120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AF7C-D463-43E3-AE6D-D0CC77695903}">
  <dimension ref="A1:AA33"/>
  <sheetViews>
    <sheetView topLeftCell="A30" workbookViewId="0">
      <selection activeCell="A36" sqref="A36"/>
    </sheetView>
  </sheetViews>
  <sheetFormatPr baseColWidth="10" defaultRowHeight="15" x14ac:dyDescent="0.25"/>
  <cols>
    <col min="1" max="1" width="15.5703125" bestFit="1" customWidth="1"/>
    <col min="5" max="5" width="16.85546875" bestFit="1" customWidth="1"/>
    <col min="10" max="10" width="17.85546875" bestFit="1" customWidth="1"/>
    <col min="11" max="11" width="13.28515625" bestFit="1" customWidth="1"/>
    <col min="12" max="12" width="15.28515625" bestFit="1" customWidth="1"/>
    <col min="13" max="13" width="16.85546875" bestFit="1" customWidth="1"/>
    <col min="14" max="14" width="17.140625" bestFit="1" customWidth="1"/>
    <col min="17" max="20" width="11.42578125" style="20"/>
    <col min="21" max="21" width="15.42578125" style="20" bestFit="1" customWidth="1"/>
    <col min="22" max="26" width="11.42578125" style="20"/>
  </cols>
  <sheetData>
    <row r="1" spans="1:14" x14ac:dyDescent="0.25">
      <c r="A1" s="5" t="s">
        <v>22</v>
      </c>
      <c r="B1" s="2"/>
      <c r="C1" s="2"/>
      <c r="E1" s="5" t="s">
        <v>21</v>
      </c>
      <c r="F1" s="2"/>
      <c r="G1" s="2"/>
      <c r="J1" s="1"/>
      <c r="K1" s="5" t="s">
        <v>22</v>
      </c>
      <c r="L1" s="5" t="s">
        <v>23</v>
      </c>
      <c r="M1" s="5" t="s">
        <v>21</v>
      </c>
      <c r="N1" s="5" t="s">
        <v>24</v>
      </c>
    </row>
    <row r="2" spans="1:14" x14ac:dyDescent="0.25">
      <c r="A2" s="1" t="s">
        <v>12</v>
      </c>
      <c r="B2" s="2"/>
      <c r="C2" s="2"/>
      <c r="E2" s="1" t="s">
        <v>12</v>
      </c>
      <c r="F2" s="2"/>
      <c r="G2" s="2"/>
      <c r="J2" s="5" t="s">
        <v>17</v>
      </c>
      <c r="K2" s="7"/>
      <c r="L2" s="7"/>
      <c r="M2" s="7"/>
      <c r="N2" s="7"/>
    </row>
    <row r="3" spans="1:14" x14ac:dyDescent="0.25">
      <c r="A3" s="1" t="s">
        <v>20</v>
      </c>
      <c r="B3" s="2">
        <v>237</v>
      </c>
      <c r="C3" s="3">
        <f>B3/$B$5</f>
        <v>0.73831775700934577</v>
      </c>
      <c r="E3" s="1" t="s">
        <v>20</v>
      </c>
      <c r="F3" s="2">
        <v>275</v>
      </c>
      <c r="G3" s="3">
        <f>F3/$F$5</f>
        <v>0.85139318885448911</v>
      </c>
      <c r="J3" s="1" t="s">
        <v>20</v>
      </c>
      <c r="K3" s="8">
        <f>AVERAGE(C3,C7,C11)</f>
        <v>0.82232910714459884</v>
      </c>
      <c r="L3" s="8">
        <f>AVERAGE(C21,C25,C29)</f>
        <v>0.57920532726553431</v>
      </c>
      <c r="M3" s="8">
        <f>AVERAGE(G3,G7,G11)</f>
        <v>0.82496288249340155</v>
      </c>
      <c r="N3" s="8">
        <f>AVERAGE(G21,G25,G29)</f>
        <v>0.62390570236747056</v>
      </c>
    </row>
    <row r="4" spans="1:14" x14ac:dyDescent="0.25">
      <c r="A4" s="1" t="s">
        <v>19</v>
      </c>
      <c r="B4" s="2">
        <v>84</v>
      </c>
      <c r="C4" s="3">
        <f>B4/$B$5</f>
        <v>0.26168224299065418</v>
      </c>
      <c r="E4" s="1" t="s">
        <v>19</v>
      </c>
      <c r="F4" s="2">
        <v>48</v>
      </c>
      <c r="G4" s="3">
        <f>F4/$F$5</f>
        <v>0.14860681114551083</v>
      </c>
      <c r="J4" s="1" t="s">
        <v>19</v>
      </c>
      <c r="K4" s="8">
        <f>AVERAGE(C4,C8,C12)</f>
        <v>0.17767089285540119</v>
      </c>
      <c r="L4" s="8">
        <f>AVERAGE(C22,C26,C30)</f>
        <v>0.42079467273446564</v>
      </c>
      <c r="M4" s="8">
        <f>AVERAGE(G4,G8,G12)</f>
        <v>0.17503711750659845</v>
      </c>
      <c r="N4" s="8">
        <f>AVERAGE(G22,G26,G30)</f>
        <v>0.37609429763252961</v>
      </c>
    </row>
    <row r="5" spans="1:14" x14ac:dyDescent="0.25">
      <c r="A5" s="2"/>
      <c r="B5" s="2">
        <f>SUM(B3:B4)</f>
        <v>321</v>
      </c>
      <c r="C5" s="2"/>
      <c r="E5" s="2"/>
      <c r="F5" s="2">
        <f>SUM(F3:F4)</f>
        <v>323</v>
      </c>
      <c r="G5" s="2"/>
      <c r="J5" s="5" t="s">
        <v>16</v>
      </c>
      <c r="K5" s="7"/>
      <c r="L5" s="7"/>
      <c r="M5" s="7"/>
      <c r="N5" s="7"/>
    </row>
    <row r="6" spans="1:14" x14ac:dyDescent="0.25">
      <c r="A6" s="1" t="s">
        <v>13</v>
      </c>
      <c r="B6" s="2"/>
      <c r="C6" s="2"/>
      <c r="E6" s="1" t="s">
        <v>13</v>
      </c>
      <c r="F6" s="2"/>
      <c r="G6" s="2"/>
      <c r="J6" s="1" t="s">
        <v>20</v>
      </c>
      <c r="K6" s="9">
        <f>STDEV(C3,C7,C11)</f>
        <v>7.2861957326100235E-2</v>
      </c>
      <c r="L6" s="9">
        <f>STDEV(C21,C25,C29)</f>
        <v>5.9286416386235087E-2</v>
      </c>
      <c r="M6" s="9">
        <f>STDEV(G3,G7,G11)</f>
        <v>2.6336083225274594E-2</v>
      </c>
      <c r="N6" s="9">
        <f>STDEV(G21,G25,G29)</f>
        <v>0.11462164117774208</v>
      </c>
    </row>
    <row r="7" spans="1:14" x14ac:dyDescent="0.25">
      <c r="A7" s="1" t="s">
        <v>20</v>
      </c>
      <c r="B7" s="2">
        <v>290</v>
      </c>
      <c r="C7" s="3">
        <f>B7/$B$9</f>
        <v>0.86826347305389218</v>
      </c>
      <c r="E7" s="1" t="s">
        <v>20</v>
      </c>
      <c r="F7" s="2">
        <v>250</v>
      </c>
      <c r="G7" s="3">
        <f>F7/$F$9</f>
        <v>0.79872204472843455</v>
      </c>
      <c r="J7" s="1" t="s">
        <v>19</v>
      </c>
      <c r="K7" s="9">
        <f>STDEV(C4,C8,C12)</f>
        <v>7.2861957326100207E-2</v>
      </c>
      <c r="L7" s="9">
        <f>STDEV(C22,C26,C30)</f>
        <v>5.9286416386234546E-2</v>
      </c>
      <c r="M7" s="9">
        <f>STDEV(G4,G8,G12)</f>
        <v>2.6336083225274868E-2</v>
      </c>
      <c r="N7" s="9">
        <f>STDEV(G22,G26,G30)</f>
        <v>0.11462164117774244</v>
      </c>
    </row>
    <row r="8" spans="1:14" x14ac:dyDescent="0.25">
      <c r="A8" s="1" t="s">
        <v>19</v>
      </c>
      <c r="B8" s="2">
        <v>44</v>
      </c>
      <c r="C8" s="3">
        <f>B8/$B$9</f>
        <v>0.1317365269461078</v>
      </c>
      <c r="E8" s="1" t="s">
        <v>19</v>
      </c>
      <c r="F8" s="2">
        <v>63</v>
      </c>
      <c r="G8" s="3">
        <f>F8/$F$9</f>
        <v>0.2012779552715655</v>
      </c>
    </row>
    <row r="9" spans="1:14" x14ac:dyDescent="0.25">
      <c r="A9" s="2"/>
      <c r="B9" s="2">
        <f>SUM(B7:B8)</f>
        <v>334</v>
      </c>
      <c r="C9" s="2"/>
      <c r="E9" s="2"/>
      <c r="F9" s="2">
        <f>SUM(F7:F8)</f>
        <v>313</v>
      </c>
      <c r="G9" s="2"/>
    </row>
    <row r="10" spans="1:14" x14ac:dyDescent="0.25">
      <c r="A10" s="1" t="s">
        <v>14</v>
      </c>
      <c r="B10" s="2"/>
      <c r="C10" s="2"/>
      <c r="E10" s="1" t="s">
        <v>14</v>
      </c>
      <c r="F10" s="2"/>
      <c r="G10" s="2"/>
    </row>
    <row r="11" spans="1:14" x14ac:dyDescent="0.25">
      <c r="A11" s="1" t="s">
        <v>20</v>
      </c>
      <c r="B11" s="2">
        <v>339</v>
      </c>
      <c r="C11" s="3">
        <f>B11/$B$13</f>
        <v>0.86040609137055835</v>
      </c>
      <c r="E11" s="1" t="s">
        <v>20</v>
      </c>
      <c r="F11" s="2">
        <v>273</v>
      </c>
      <c r="G11" s="3">
        <f>F11/$F$13</f>
        <v>0.82477341389728098</v>
      </c>
    </row>
    <row r="12" spans="1:14" x14ac:dyDescent="0.25">
      <c r="A12" s="1" t="s">
        <v>19</v>
      </c>
      <c r="B12" s="2">
        <v>55</v>
      </c>
      <c r="C12" s="3">
        <f>B12/$B$13</f>
        <v>0.13959390862944163</v>
      </c>
      <c r="E12" s="1" t="s">
        <v>19</v>
      </c>
      <c r="F12" s="2">
        <v>58</v>
      </c>
      <c r="G12" s="3">
        <f>F12/$F$13</f>
        <v>0.17522658610271905</v>
      </c>
    </row>
    <row r="13" spans="1:14" x14ac:dyDescent="0.25">
      <c r="A13" s="2"/>
      <c r="B13" s="2">
        <f>SUM(B11:B12)</f>
        <v>394</v>
      </c>
      <c r="C13" s="2"/>
      <c r="E13" s="2"/>
      <c r="F13" s="2">
        <f>SUM(F11:F12)</f>
        <v>331</v>
      </c>
      <c r="G13" s="2"/>
    </row>
    <row r="14" spans="1:14" x14ac:dyDescent="0.25">
      <c r="A14" s="2"/>
      <c r="B14" s="2"/>
      <c r="C14" s="2"/>
      <c r="E14" s="2"/>
      <c r="F14" s="2"/>
      <c r="G14" s="2"/>
    </row>
    <row r="15" spans="1:14" ht="30" x14ac:dyDescent="0.25">
      <c r="A15" s="4" t="s">
        <v>15</v>
      </c>
      <c r="B15" s="2">
        <f>B5+B9+B13</f>
        <v>1049</v>
      </c>
      <c r="C15" s="2"/>
      <c r="E15" s="4" t="s">
        <v>15</v>
      </c>
      <c r="F15" s="2">
        <f>F5+F9+F13</f>
        <v>967</v>
      </c>
      <c r="G15" s="2"/>
    </row>
    <row r="19" spans="1:27" x14ac:dyDescent="0.25">
      <c r="A19" s="5" t="s">
        <v>23</v>
      </c>
      <c r="B19" s="2"/>
      <c r="C19" s="2"/>
      <c r="E19" s="5" t="s">
        <v>24</v>
      </c>
      <c r="F19" s="2"/>
      <c r="G19" s="2"/>
      <c r="AA19" t="s">
        <v>27</v>
      </c>
    </row>
    <row r="20" spans="1:27" x14ac:dyDescent="0.25">
      <c r="A20" s="1" t="s">
        <v>12</v>
      </c>
      <c r="B20" s="2"/>
      <c r="C20" s="2"/>
      <c r="E20" s="1" t="s">
        <v>12</v>
      </c>
      <c r="F20" s="2"/>
      <c r="G20" s="2"/>
      <c r="AA20" t="s">
        <v>28</v>
      </c>
    </row>
    <row r="21" spans="1:27" x14ac:dyDescent="0.25">
      <c r="A21" s="1" t="s">
        <v>20</v>
      </c>
      <c r="B21" s="2">
        <v>189</v>
      </c>
      <c r="C21" s="3">
        <f>B21/$B$23</f>
        <v>0.5308988764044944</v>
      </c>
      <c r="E21" s="1" t="s">
        <v>20</v>
      </c>
      <c r="F21" s="2">
        <v>280</v>
      </c>
      <c r="G21" s="3">
        <f>F21/$F$23</f>
        <v>0.71246819338422396</v>
      </c>
    </row>
    <row r="22" spans="1:27" x14ac:dyDescent="0.25">
      <c r="A22" s="1" t="s">
        <v>19</v>
      </c>
      <c r="B22" s="2">
        <v>167</v>
      </c>
      <c r="C22" s="3">
        <f>B22/$B$23</f>
        <v>0.4691011235955056</v>
      </c>
      <c r="E22" s="1" t="s">
        <v>19</v>
      </c>
      <c r="F22" s="2">
        <v>113</v>
      </c>
      <c r="G22" s="3">
        <f>F22/$F$23</f>
        <v>0.2875318066157761</v>
      </c>
    </row>
    <row r="23" spans="1:27" x14ac:dyDescent="0.25">
      <c r="A23" s="2"/>
      <c r="B23" s="2">
        <f>SUM(B21:B22)</f>
        <v>356</v>
      </c>
      <c r="C23" s="2"/>
      <c r="E23" s="2"/>
      <c r="F23" s="2">
        <f>SUM(F21:F22)</f>
        <v>393</v>
      </c>
      <c r="G23" s="2"/>
    </row>
    <row r="24" spans="1:27" x14ac:dyDescent="0.25">
      <c r="A24" s="1" t="s">
        <v>13</v>
      </c>
      <c r="B24" s="2"/>
      <c r="C24" s="2"/>
      <c r="E24" s="1" t="s">
        <v>13</v>
      </c>
      <c r="F24" s="2"/>
      <c r="G24" s="2"/>
    </row>
    <row r="25" spans="1:27" x14ac:dyDescent="0.25">
      <c r="A25" s="1" t="s">
        <v>20</v>
      </c>
      <c r="B25" s="2">
        <v>202</v>
      </c>
      <c r="C25" s="3">
        <f>B25/$B$27</f>
        <v>0.64536741214057503</v>
      </c>
      <c r="E25" s="1" t="s">
        <v>20</v>
      </c>
      <c r="F25" s="2">
        <v>178</v>
      </c>
      <c r="G25" s="3">
        <f>F25/$F$27</f>
        <v>0.49444444444444446</v>
      </c>
    </row>
    <row r="26" spans="1:27" x14ac:dyDescent="0.25">
      <c r="A26" s="1" t="s">
        <v>19</v>
      </c>
      <c r="B26" s="2">
        <v>111</v>
      </c>
      <c r="C26" s="3">
        <f>B26/$B$27</f>
        <v>0.35463258785942492</v>
      </c>
      <c r="E26" s="1" t="s">
        <v>19</v>
      </c>
      <c r="F26" s="2">
        <v>182</v>
      </c>
      <c r="G26" s="3">
        <f>F26/$F$27</f>
        <v>0.50555555555555554</v>
      </c>
    </row>
    <row r="27" spans="1:27" x14ac:dyDescent="0.25">
      <c r="A27" s="2"/>
      <c r="B27" s="2">
        <f>SUM(B25:B26)</f>
        <v>313</v>
      </c>
      <c r="C27" s="2"/>
      <c r="E27" s="2"/>
      <c r="F27" s="2">
        <f>SUM(F25:F26)</f>
        <v>360</v>
      </c>
      <c r="G27" s="2"/>
    </row>
    <row r="28" spans="1:27" x14ac:dyDescent="0.25">
      <c r="A28" s="1" t="s">
        <v>14</v>
      </c>
      <c r="B28" s="2"/>
      <c r="C28" s="2"/>
      <c r="E28" s="1" t="s">
        <v>14</v>
      </c>
      <c r="F28" s="2"/>
      <c r="G28" s="2"/>
    </row>
    <row r="29" spans="1:27" x14ac:dyDescent="0.25">
      <c r="A29" s="1" t="s">
        <v>20</v>
      </c>
      <c r="B29" s="2">
        <v>183</v>
      </c>
      <c r="C29" s="3">
        <f>B29/$B$31</f>
        <v>0.56134969325153372</v>
      </c>
      <c r="E29" s="1" t="s">
        <v>20</v>
      </c>
      <c r="F29" s="2">
        <v>238</v>
      </c>
      <c r="G29" s="3">
        <f>F29/$F$31</f>
        <v>0.66480446927374304</v>
      </c>
    </row>
    <row r="30" spans="1:27" x14ac:dyDescent="0.25">
      <c r="A30" s="1" t="s">
        <v>19</v>
      </c>
      <c r="B30" s="2">
        <v>143</v>
      </c>
      <c r="C30" s="3">
        <f>B30/$B$31</f>
        <v>0.43865030674846628</v>
      </c>
      <c r="E30" s="1" t="s">
        <v>19</v>
      </c>
      <c r="F30" s="2">
        <v>120</v>
      </c>
      <c r="G30" s="3">
        <f>F30/$F$31</f>
        <v>0.33519553072625696</v>
      </c>
    </row>
    <row r="31" spans="1:27" x14ac:dyDescent="0.25">
      <c r="A31" s="2"/>
      <c r="B31" s="2">
        <f>SUM(B29:B30)</f>
        <v>326</v>
      </c>
      <c r="C31" s="2"/>
      <c r="E31" s="2"/>
      <c r="F31" s="2">
        <f>SUM(F29:F30)</f>
        <v>358</v>
      </c>
      <c r="G31" s="2"/>
    </row>
    <row r="32" spans="1:27" x14ac:dyDescent="0.25">
      <c r="A32" s="2"/>
      <c r="B32" s="2"/>
      <c r="C32" s="2"/>
      <c r="E32" s="2"/>
      <c r="F32" s="2"/>
      <c r="G32" s="2"/>
    </row>
    <row r="33" spans="1:7" ht="60" x14ac:dyDescent="0.25">
      <c r="A33" s="4" t="s">
        <v>15</v>
      </c>
      <c r="B33" s="2">
        <f>B23+B27+B31</f>
        <v>995</v>
      </c>
      <c r="C33" s="2"/>
      <c r="E33" s="4" t="s">
        <v>15</v>
      </c>
      <c r="F33" s="2">
        <f>F23+F27+F31</f>
        <v>1111</v>
      </c>
      <c r="G33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1BB3-2F66-4BB5-A404-5A25C1A6EB60}">
  <dimension ref="A1:N33"/>
  <sheetViews>
    <sheetView workbookViewId="0">
      <selection activeCell="I15" sqref="I15"/>
    </sheetView>
  </sheetViews>
  <sheetFormatPr baseColWidth="10" defaultRowHeight="15" x14ac:dyDescent="0.25"/>
  <cols>
    <col min="1" max="1" width="15" bestFit="1" customWidth="1"/>
    <col min="4" max="5" width="15" bestFit="1" customWidth="1"/>
    <col min="7" max="7" width="15" bestFit="1" customWidth="1"/>
    <col min="10" max="10" width="17.85546875" bestFit="1" customWidth="1"/>
  </cols>
  <sheetData>
    <row r="1" spans="1:14" x14ac:dyDescent="0.25">
      <c r="A1" s="5" t="s">
        <v>9</v>
      </c>
      <c r="B1" s="2"/>
      <c r="C1" s="2"/>
      <c r="E1" s="5" t="s">
        <v>1</v>
      </c>
      <c r="F1" s="2"/>
      <c r="G1" s="2"/>
      <c r="J1" s="1"/>
      <c r="K1" s="10" t="s">
        <v>3</v>
      </c>
      <c r="L1" s="11"/>
      <c r="M1" s="10" t="s">
        <v>4</v>
      </c>
      <c r="N1" s="11"/>
    </row>
    <row r="2" spans="1:14" x14ac:dyDescent="0.25">
      <c r="A2" s="1" t="s">
        <v>12</v>
      </c>
      <c r="B2" s="2"/>
      <c r="C2" s="2"/>
      <c r="E2" s="1" t="s">
        <v>12</v>
      </c>
      <c r="F2" s="2"/>
      <c r="G2" s="2"/>
      <c r="J2" s="1"/>
      <c r="K2" s="12" t="s">
        <v>5</v>
      </c>
      <c r="L2" s="12" t="s">
        <v>6</v>
      </c>
      <c r="M2" s="12" t="s">
        <v>5</v>
      </c>
      <c r="N2" s="12" t="s">
        <v>6</v>
      </c>
    </row>
    <row r="3" spans="1:14" x14ac:dyDescent="0.25">
      <c r="A3" s="1" t="s">
        <v>10</v>
      </c>
      <c r="B3" s="2">
        <v>13</v>
      </c>
      <c r="C3" s="3">
        <f>B3/$B$5</f>
        <v>6.25E-2</v>
      </c>
      <c r="E3" s="1" t="s">
        <v>10</v>
      </c>
      <c r="F3" s="2">
        <v>30</v>
      </c>
      <c r="G3" s="3">
        <f>F3/$F$5</f>
        <v>0.13574660633484162</v>
      </c>
      <c r="J3" s="5" t="s">
        <v>17</v>
      </c>
      <c r="K3" s="7"/>
      <c r="L3" s="7"/>
      <c r="M3" s="7"/>
      <c r="N3" s="7"/>
    </row>
    <row r="4" spans="1:14" x14ac:dyDescent="0.25">
      <c r="A4" s="1" t="s">
        <v>11</v>
      </c>
      <c r="B4" s="2">
        <v>195</v>
      </c>
      <c r="C4" s="3">
        <f>B4/$B$5</f>
        <v>0.9375</v>
      </c>
      <c r="E4" s="1" t="s">
        <v>11</v>
      </c>
      <c r="F4" s="2">
        <v>191</v>
      </c>
      <c r="G4" s="3">
        <f>F4/$F$5</f>
        <v>0.86425339366515841</v>
      </c>
      <c r="J4" s="1" t="s">
        <v>7</v>
      </c>
      <c r="K4" s="8">
        <f>AVERAGE(C3,C7,C11)</f>
        <v>7.6105731113376374E-2</v>
      </c>
      <c r="L4" s="8">
        <f>AVERAGE(C21,C25,C29)</f>
        <v>0.21870714814439532</v>
      </c>
      <c r="M4" s="8">
        <f>AVERAGE(G3,G7,G11)</f>
        <v>0.14145827773500436</v>
      </c>
      <c r="N4" s="8">
        <f>AVERAGE(G21,G25,G29)</f>
        <v>0.22919856358789106</v>
      </c>
    </row>
    <row r="5" spans="1:14" x14ac:dyDescent="0.25">
      <c r="A5" s="2"/>
      <c r="B5" s="2">
        <f>SUM(B3:B4)</f>
        <v>208</v>
      </c>
      <c r="C5" s="2"/>
      <c r="E5" s="2"/>
      <c r="F5" s="2">
        <f>SUM(F3:F4)</f>
        <v>221</v>
      </c>
      <c r="G5" s="2"/>
      <c r="J5" s="1" t="s">
        <v>8</v>
      </c>
      <c r="K5" s="8">
        <f>AVERAGE(C4,C8,C12)</f>
        <v>0.92389426888662374</v>
      </c>
      <c r="L5" s="8">
        <f>AVERAGE(C22,C26,C30)</f>
        <v>0.78129285185560471</v>
      </c>
      <c r="M5" s="8">
        <f>AVERAGE(G4,G8,G12)</f>
        <v>0.85854172226499559</v>
      </c>
      <c r="N5" s="8">
        <f>AVERAGE(G22,G26,G30)</f>
        <v>0.77080143641210885</v>
      </c>
    </row>
    <row r="6" spans="1:14" x14ac:dyDescent="0.25">
      <c r="A6" s="1" t="s">
        <v>13</v>
      </c>
      <c r="B6" s="2"/>
      <c r="C6" s="2"/>
      <c r="E6" s="1" t="s">
        <v>13</v>
      </c>
      <c r="F6" s="2"/>
      <c r="G6" s="2"/>
      <c r="J6" s="5" t="s">
        <v>16</v>
      </c>
      <c r="K6" s="7"/>
      <c r="L6" s="7"/>
      <c r="M6" s="7"/>
      <c r="N6" s="7"/>
    </row>
    <row r="7" spans="1:14" x14ac:dyDescent="0.25">
      <c r="A7" s="1" t="s">
        <v>10</v>
      </c>
      <c r="B7" s="2">
        <v>20</v>
      </c>
      <c r="C7" s="3">
        <f>B7/$B$9</f>
        <v>9.1743119266055051E-2</v>
      </c>
      <c r="E7" s="1" t="s">
        <v>10</v>
      </c>
      <c r="F7" s="2">
        <v>34</v>
      </c>
      <c r="G7" s="3">
        <f>F7/$F$9</f>
        <v>0.14655172413793102</v>
      </c>
      <c r="J7" s="1" t="s">
        <v>7</v>
      </c>
      <c r="K7" s="9">
        <f>STDEV(C3,C7,C11)</f>
        <v>1.4727040736216831E-2</v>
      </c>
      <c r="L7" s="9">
        <f>STDEV(C21,C25,C29)</f>
        <v>2.4970466721749941E-2</v>
      </c>
      <c r="M7" s="9">
        <f>STDEV(G3,G7,G11)</f>
        <v>5.429023327916868E-3</v>
      </c>
      <c r="N7" s="9">
        <f>STDEV(G21,G25,G29)</f>
        <v>1.5033197267869914E-2</v>
      </c>
    </row>
    <row r="8" spans="1:14" x14ac:dyDescent="0.25">
      <c r="A8" s="1" t="s">
        <v>11</v>
      </c>
      <c r="B8" s="2">
        <v>198</v>
      </c>
      <c r="C8" s="3">
        <f>B8/$B$9</f>
        <v>0.90825688073394495</v>
      </c>
      <c r="E8" s="1" t="s">
        <v>11</v>
      </c>
      <c r="F8" s="2">
        <v>198</v>
      </c>
      <c r="G8" s="3">
        <f>F8/$F$9</f>
        <v>0.85344827586206895</v>
      </c>
      <c r="J8" s="1" t="s">
        <v>8</v>
      </c>
      <c r="K8" s="9">
        <f>STDEV(C4,C8,C12)</f>
        <v>1.4727040736216831E-2</v>
      </c>
      <c r="L8" s="9">
        <f>STDEV(C22,C26,C30)</f>
        <v>2.4970466721749983E-2</v>
      </c>
      <c r="M8" s="9">
        <f>STDEV(G4,G8,G12)</f>
        <v>5.4290233279168992E-3</v>
      </c>
      <c r="N8" s="9">
        <f>STDEV(G22,G26,G30)</f>
        <v>1.5033197267869893E-2</v>
      </c>
    </row>
    <row r="9" spans="1:14" x14ac:dyDescent="0.25">
      <c r="A9" s="2"/>
      <c r="B9" s="2">
        <f>SUM(B7:B8)</f>
        <v>218</v>
      </c>
      <c r="C9" s="2"/>
      <c r="E9" s="2"/>
      <c r="F9" s="2">
        <f>SUM(F7:F8)</f>
        <v>232</v>
      </c>
      <c r="G9" s="2"/>
    </row>
    <row r="10" spans="1:14" x14ac:dyDescent="0.25">
      <c r="A10" s="1" t="s">
        <v>14</v>
      </c>
      <c r="B10" s="2"/>
      <c r="C10" s="2"/>
      <c r="E10" s="1" t="s">
        <v>14</v>
      </c>
      <c r="F10" s="2"/>
      <c r="G10" s="2"/>
    </row>
    <row r="11" spans="1:14" x14ac:dyDescent="0.25">
      <c r="A11" s="1" t="s">
        <v>10</v>
      </c>
      <c r="B11" s="2">
        <v>16</v>
      </c>
      <c r="C11" s="3">
        <f>B11/$B$13</f>
        <v>7.407407407407407E-2</v>
      </c>
      <c r="E11" s="1" t="s">
        <v>10</v>
      </c>
      <c r="F11" s="2">
        <v>26</v>
      </c>
      <c r="G11" s="3">
        <f>F11/$F$13</f>
        <v>0.14207650273224043</v>
      </c>
    </row>
    <row r="12" spans="1:14" x14ac:dyDescent="0.25">
      <c r="A12" s="1" t="s">
        <v>11</v>
      </c>
      <c r="B12" s="2">
        <v>200</v>
      </c>
      <c r="C12" s="3">
        <f>B12/$B$13</f>
        <v>0.92592592592592593</v>
      </c>
      <c r="E12" s="1" t="s">
        <v>11</v>
      </c>
      <c r="F12" s="2">
        <v>157</v>
      </c>
      <c r="G12" s="3">
        <f>F12/$F$13</f>
        <v>0.85792349726775952</v>
      </c>
    </row>
    <row r="13" spans="1:14" x14ac:dyDescent="0.25">
      <c r="A13" s="2"/>
      <c r="B13" s="2">
        <f>SUM(B11:B12)</f>
        <v>216</v>
      </c>
      <c r="C13" s="2"/>
      <c r="E13" s="2"/>
      <c r="F13" s="2">
        <f>SUM(F11:F12)</f>
        <v>183</v>
      </c>
      <c r="G13" s="2"/>
    </row>
    <row r="14" spans="1:14" x14ac:dyDescent="0.25">
      <c r="A14" s="2"/>
      <c r="B14" s="2"/>
      <c r="C14" s="2"/>
      <c r="E14" s="2"/>
      <c r="F14" s="2"/>
      <c r="G14" s="2"/>
    </row>
    <row r="15" spans="1:14" ht="30" x14ac:dyDescent="0.25">
      <c r="A15" s="4" t="s">
        <v>15</v>
      </c>
      <c r="B15" s="2">
        <f>B5+B9+B13</f>
        <v>642</v>
      </c>
      <c r="C15" s="2"/>
      <c r="E15" s="4" t="s">
        <v>15</v>
      </c>
      <c r="F15" s="2">
        <f>F5+F9+F13</f>
        <v>636</v>
      </c>
      <c r="G15" s="2"/>
    </row>
    <row r="19" spans="1:7" x14ac:dyDescent="0.25">
      <c r="A19" s="5" t="s">
        <v>0</v>
      </c>
      <c r="B19" s="2"/>
      <c r="C19" s="2"/>
      <c r="E19" s="5" t="s">
        <v>2</v>
      </c>
      <c r="F19" s="2"/>
      <c r="G19" s="2"/>
    </row>
    <row r="20" spans="1:7" x14ac:dyDescent="0.25">
      <c r="A20" s="1" t="s">
        <v>12</v>
      </c>
      <c r="B20" s="2"/>
      <c r="C20" s="2"/>
      <c r="E20" s="1" t="s">
        <v>12</v>
      </c>
      <c r="F20" s="2"/>
      <c r="G20" s="2"/>
    </row>
    <row r="21" spans="1:7" x14ac:dyDescent="0.25">
      <c r="A21" s="1" t="s">
        <v>10</v>
      </c>
      <c r="B21" s="2">
        <v>51</v>
      </c>
      <c r="C21" s="3">
        <f>B21/$B$23</f>
        <v>0.24401913875598086</v>
      </c>
      <c r="E21" s="1" t="s">
        <v>10</v>
      </c>
      <c r="F21" s="2">
        <v>45</v>
      </c>
      <c r="G21" s="3">
        <f>F21/$F$23</f>
        <v>0.22277227722772278</v>
      </c>
    </row>
    <row r="22" spans="1:7" x14ac:dyDescent="0.25">
      <c r="A22" s="1" t="s">
        <v>11</v>
      </c>
      <c r="B22" s="2">
        <v>158</v>
      </c>
      <c r="C22" s="3">
        <f>B22/$B$23</f>
        <v>0.75598086124401909</v>
      </c>
      <c r="E22" s="1" t="s">
        <v>11</v>
      </c>
      <c r="F22" s="2">
        <v>157</v>
      </c>
      <c r="G22" s="3">
        <f>F22/$F$23</f>
        <v>0.77722772277227725</v>
      </c>
    </row>
    <row r="23" spans="1:7" x14ac:dyDescent="0.25">
      <c r="A23" s="2"/>
      <c r="B23" s="2">
        <f>SUM(B21:B22)</f>
        <v>209</v>
      </c>
      <c r="C23" s="2"/>
      <c r="E23" s="2"/>
      <c r="F23" s="2">
        <f>SUM(F21:F22)</f>
        <v>202</v>
      </c>
      <c r="G23" s="2"/>
    </row>
    <row r="24" spans="1:7" x14ac:dyDescent="0.25">
      <c r="A24" s="1" t="s">
        <v>13</v>
      </c>
      <c r="B24" s="2"/>
      <c r="C24" s="2"/>
      <c r="E24" s="1" t="s">
        <v>13</v>
      </c>
      <c r="F24" s="2"/>
      <c r="G24" s="2"/>
    </row>
    <row r="25" spans="1:7" x14ac:dyDescent="0.25">
      <c r="A25" s="1" t="s">
        <v>10</v>
      </c>
      <c r="B25" s="2">
        <v>46</v>
      </c>
      <c r="C25" s="3">
        <f>B25/$B$27</f>
        <v>0.21800947867298578</v>
      </c>
      <c r="E25" s="1" t="s">
        <v>10</v>
      </c>
      <c r="F25" s="2">
        <v>51</v>
      </c>
      <c r="G25" s="3">
        <f>F25/$F$27</f>
        <v>0.24637681159420291</v>
      </c>
    </row>
    <row r="26" spans="1:7" x14ac:dyDescent="0.25">
      <c r="A26" s="1" t="s">
        <v>11</v>
      </c>
      <c r="B26" s="2">
        <v>165</v>
      </c>
      <c r="C26" s="3">
        <f>B26/$B$27</f>
        <v>0.78199052132701419</v>
      </c>
      <c r="E26" s="1" t="s">
        <v>11</v>
      </c>
      <c r="F26" s="2">
        <v>156</v>
      </c>
      <c r="G26" s="3">
        <f>F26/$F$27</f>
        <v>0.75362318840579712</v>
      </c>
    </row>
    <row r="27" spans="1:7" x14ac:dyDescent="0.25">
      <c r="A27" s="2"/>
      <c r="B27" s="2">
        <f>SUM(B25:B26)</f>
        <v>211</v>
      </c>
      <c r="C27" s="2"/>
      <c r="E27" s="2"/>
      <c r="F27" s="2">
        <f>SUM(F25:F26)</f>
        <v>207</v>
      </c>
      <c r="G27" s="2"/>
    </row>
    <row r="28" spans="1:7" x14ac:dyDescent="0.25">
      <c r="A28" s="1" t="s">
        <v>14</v>
      </c>
      <c r="B28" s="2"/>
      <c r="C28" s="2"/>
      <c r="E28" s="1" t="s">
        <v>14</v>
      </c>
      <c r="F28" s="2"/>
      <c r="G28" s="2"/>
    </row>
    <row r="29" spans="1:7" x14ac:dyDescent="0.25">
      <c r="A29" s="1" t="s">
        <v>10</v>
      </c>
      <c r="B29" s="2">
        <v>46</v>
      </c>
      <c r="C29" s="3">
        <f>B29/$B$31</f>
        <v>0.1940928270042194</v>
      </c>
      <c r="E29" s="1" t="s">
        <v>10</v>
      </c>
      <c r="F29" s="2">
        <v>45</v>
      </c>
      <c r="G29" s="3">
        <f>F29/$F$31</f>
        <v>0.21844660194174756</v>
      </c>
    </row>
    <row r="30" spans="1:7" x14ac:dyDescent="0.25">
      <c r="A30" s="1" t="s">
        <v>11</v>
      </c>
      <c r="B30" s="2">
        <v>191</v>
      </c>
      <c r="C30" s="3">
        <f>B30/$B$31</f>
        <v>0.80590717299578063</v>
      </c>
      <c r="E30" s="1" t="s">
        <v>11</v>
      </c>
      <c r="F30" s="2">
        <v>161</v>
      </c>
      <c r="G30" s="3">
        <f>F30/$F$31</f>
        <v>0.78155339805825241</v>
      </c>
    </row>
    <row r="31" spans="1:7" x14ac:dyDescent="0.25">
      <c r="A31" s="2"/>
      <c r="B31" s="2">
        <f>SUM(B29:B30)</f>
        <v>237</v>
      </c>
      <c r="C31" s="2"/>
      <c r="E31" s="2"/>
      <c r="F31" s="2">
        <f>SUM(F29:F30)</f>
        <v>206</v>
      </c>
      <c r="G31" s="2"/>
    </row>
    <row r="32" spans="1:7" x14ac:dyDescent="0.25">
      <c r="A32" s="2"/>
      <c r="B32" s="2"/>
      <c r="C32" s="2"/>
      <c r="E32" s="2"/>
      <c r="F32" s="2"/>
      <c r="G32" s="2"/>
    </row>
    <row r="33" spans="1:7" ht="30" x14ac:dyDescent="0.25">
      <c r="A33" s="4" t="s">
        <v>15</v>
      </c>
      <c r="B33" s="2">
        <f>B23+B27+B31</f>
        <v>657</v>
      </c>
      <c r="C33" s="2"/>
      <c r="E33" s="4" t="s">
        <v>15</v>
      </c>
      <c r="F33" s="2">
        <f>F23+F27+F31</f>
        <v>615</v>
      </c>
      <c r="G33" s="2"/>
    </row>
  </sheetData>
  <mergeCells count="2">
    <mergeCell ref="K1:L1"/>
    <mergeCell ref="M1:N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5FEA-276A-4E05-8AF3-61AF4422FB96}">
  <dimension ref="A1:W29"/>
  <sheetViews>
    <sheetView tabSelected="1" topLeftCell="L11" workbookViewId="0">
      <selection activeCell="C18" sqref="C18"/>
    </sheetView>
  </sheetViews>
  <sheetFormatPr baseColWidth="10" defaultRowHeight="15" x14ac:dyDescent="0.25"/>
  <cols>
    <col min="2" max="2" width="12" bestFit="1" customWidth="1"/>
    <col min="5" max="5" width="15.42578125" bestFit="1" customWidth="1"/>
    <col min="6" max="6" width="11.28515625" customWidth="1"/>
    <col min="14" max="14" width="15.140625" bestFit="1" customWidth="1"/>
    <col min="15" max="15" width="14.5703125" bestFit="1" customWidth="1"/>
    <col min="18" max="18" width="15.7109375" customWidth="1"/>
    <col min="19" max="19" width="14.5703125" bestFit="1" customWidth="1"/>
    <col min="22" max="22" width="15.140625" bestFit="1" customWidth="1"/>
    <col min="23" max="23" width="14.5703125" bestFit="1" customWidth="1"/>
  </cols>
  <sheetData>
    <row r="1" spans="1:23" s="19" customFormat="1" x14ac:dyDescent="0.25">
      <c r="A1" s="24" t="s">
        <v>31</v>
      </c>
      <c r="B1" s="24"/>
      <c r="E1" s="23" t="s">
        <v>30</v>
      </c>
      <c r="J1" s="23" t="s">
        <v>32</v>
      </c>
      <c r="M1" s="24" t="s">
        <v>31</v>
      </c>
      <c r="N1" s="24"/>
      <c r="Q1" s="23" t="s">
        <v>30</v>
      </c>
      <c r="V1" s="23" t="s">
        <v>32</v>
      </c>
    </row>
    <row r="2" spans="1:23" s="19" customFormat="1" x14ac:dyDescent="0.25"/>
    <row r="3" spans="1:23" x14ac:dyDescent="0.25">
      <c r="A3" s="5" t="s">
        <v>29</v>
      </c>
      <c r="B3" s="5" t="s">
        <v>20</v>
      </c>
      <c r="C3" s="5" t="s">
        <v>19</v>
      </c>
      <c r="D3" s="5" t="s">
        <v>25</v>
      </c>
      <c r="E3" s="5" t="s">
        <v>29</v>
      </c>
      <c r="F3" s="21" t="s">
        <v>20</v>
      </c>
      <c r="G3" s="21" t="s">
        <v>19</v>
      </c>
      <c r="H3" s="5" t="s">
        <v>25</v>
      </c>
      <c r="I3" s="5"/>
      <c r="J3" s="5" t="s">
        <v>20</v>
      </c>
      <c r="K3" s="5" t="s">
        <v>19</v>
      </c>
      <c r="M3" s="12" t="s">
        <v>29</v>
      </c>
      <c r="N3" s="12" t="s">
        <v>10</v>
      </c>
      <c r="O3" s="12" t="s">
        <v>11</v>
      </c>
      <c r="P3" s="12" t="s">
        <v>25</v>
      </c>
      <c r="Q3" s="12" t="s">
        <v>29</v>
      </c>
      <c r="R3" s="12" t="s">
        <v>10</v>
      </c>
      <c r="S3" s="12" t="s">
        <v>11</v>
      </c>
      <c r="T3" s="12" t="s">
        <v>25</v>
      </c>
      <c r="U3" s="6"/>
      <c r="V3" s="12" t="s">
        <v>10</v>
      </c>
      <c r="W3" s="12" t="s">
        <v>11</v>
      </c>
    </row>
    <row r="4" spans="1:23" ht="30.75" customHeight="1" x14ac:dyDescent="0.25">
      <c r="A4" s="1"/>
      <c r="B4" s="2"/>
      <c r="C4" s="2"/>
      <c r="D4" s="2"/>
      <c r="E4" s="1"/>
      <c r="F4" s="13"/>
      <c r="G4" s="14"/>
      <c r="H4" s="14"/>
      <c r="I4" s="5"/>
      <c r="J4" s="13"/>
      <c r="K4" s="14"/>
      <c r="M4" s="12" t="s">
        <v>3</v>
      </c>
      <c r="N4" s="2"/>
      <c r="O4" s="2"/>
      <c r="P4" s="2"/>
      <c r="Q4" s="12" t="s">
        <v>3</v>
      </c>
      <c r="R4" s="13"/>
      <c r="S4" s="14"/>
      <c r="T4" s="14"/>
      <c r="U4" s="1"/>
      <c r="V4" s="13"/>
      <c r="W4" s="14"/>
    </row>
    <row r="5" spans="1:23" x14ac:dyDescent="0.25">
      <c r="A5" s="5" t="s">
        <v>18</v>
      </c>
      <c r="B5" s="7">
        <f>[1]Taxonomy!B3+[1]Taxonomy!H3+[1]Taxonomy!N3</f>
        <v>866</v>
      </c>
      <c r="C5" s="7">
        <f>[1]Taxonomy!B4+[1]Taxonomy!H4+[1]Taxonomy!N4</f>
        <v>183</v>
      </c>
      <c r="D5" s="7">
        <f>B5+C5</f>
        <v>1049</v>
      </c>
      <c r="E5" s="5" t="s">
        <v>18</v>
      </c>
      <c r="F5" s="15">
        <f>$B$7*D5/$D$7</f>
        <v>739.02152641878672</v>
      </c>
      <c r="G5" s="15">
        <f>$C$7*D5/$D$7</f>
        <v>309.97847358121328</v>
      </c>
      <c r="H5" s="22">
        <f>F5+G5</f>
        <v>1049</v>
      </c>
      <c r="I5" s="5"/>
      <c r="J5" s="16">
        <f>(B5-F5)^2/F5</f>
        <v>21.817406092550055</v>
      </c>
      <c r="K5" s="16">
        <f>(C5-G5)^2/G5</f>
        <v>52.015007902768353</v>
      </c>
      <c r="M5" s="12" t="s">
        <v>5</v>
      </c>
      <c r="N5" s="7">
        <v>49</v>
      </c>
      <c r="O5" s="7">
        <v>593</v>
      </c>
      <c r="P5" s="7">
        <f>N5+O5</f>
        <v>642</v>
      </c>
      <c r="Q5" s="12" t="s">
        <v>5</v>
      </c>
      <c r="R5" s="27">
        <f>$N$7*P5/$P$7</f>
        <v>94.891454965357966</v>
      </c>
      <c r="S5" s="27">
        <f>$O$7*P5/$P$7</f>
        <v>547.10854503464202</v>
      </c>
      <c r="T5" s="22">
        <f>R5+S5</f>
        <v>642</v>
      </c>
      <c r="U5" s="1"/>
      <c r="V5" s="16">
        <f>(N5-R5)^2/R5</f>
        <v>22.194049396822141</v>
      </c>
      <c r="W5" s="16">
        <f>(O5-S5)^2/S5</f>
        <v>3.8493744211290459</v>
      </c>
    </row>
    <row r="6" spans="1:23" x14ac:dyDescent="0.25">
      <c r="A6" s="5" t="s">
        <v>3</v>
      </c>
      <c r="B6" s="7">
        <f>[1]Taxonomy!B5+[1]Taxonomy!H5+[1]Taxonomy!N5</f>
        <v>574</v>
      </c>
      <c r="C6" s="7">
        <f>[1]Taxonomy!B6+[1]Taxonomy!H6+[1]Taxonomy!N6</f>
        <v>421</v>
      </c>
      <c r="D6" s="7">
        <f>B6+C6</f>
        <v>995</v>
      </c>
      <c r="E6" s="5" t="s">
        <v>3</v>
      </c>
      <c r="F6" s="17">
        <f>$B$7*D6/$D$7</f>
        <v>700.97847358121328</v>
      </c>
      <c r="G6" s="17">
        <f>$C$7*D6/$D$7</f>
        <v>294.02152641878672</v>
      </c>
      <c r="H6" s="7">
        <f>F6+G6</f>
        <v>995</v>
      </c>
      <c r="I6" s="5"/>
      <c r="J6" s="18">
        <f>(B6-F6)^2/F6</f>
        <v>23.001466322698501</v>
      </c>
      <c r="K6" s="18">
        <f>(C6-G6)^2/G6</f>
        <v>54.837932954777877</v>
      </c>
      <c r="M6" s="12" t="s">
        <v>6</v>
      </c>
      <c r="N6" s="7">
        <v>143</v>
      </c>
      <c r="O6" s="7">
        <v>514</v>
      </c>
      <c r="P6" s="7">
        <f>N6+O6</f>
        <v>657</v>
      </c>
      <c r="Q6" s="12" t="s">
        <v>6</v>
      </c>
      <c r="R6" s="27">
        <f>$N$7*P6/$P$7</f>
        <v>97.108545034642034</v>
      </c>
      <c r="S6" s="27">
        <f>$O$7*P6/$P$7</f>
        <v>559.89145496535798</v>
      </c>
      <c r="T6" s="7">
        <f>R6+S6</f>
        <v>657</v>
      </c>
      <c r="U6" s="1"/>
      <c r="V6" s="18">
        <f>(N6-R6)^2/R6</f>
        <v>21.687335940273687</v>
      </c>
      <c r="W6" s="18">
        <f>(O6-S6)^2/S6</f>
        <v>3.7614891603726748</v>
      </c>
    </row>
    <row r="7" spans="1:23" x14ac:dyDescent="0.25">
      <c r="A7" s="5" t="s">
        <v>25</v>
      </c>
      <c r="B7" s="7">
        <f>B5+B6</f>
        <v>1440</v>
      </c>
      <c r="C7" s="7">
        <f>C5+C6</f>
        <v>604</v>
      </c>
      <c r="D7" s="7">
        <f>D5+D6</f>
        <v>2044</v>
      </c>
      <c r="E7" s="5" t="s">
        <v>25</v>
      </c>
      <c r="F7" s="17">
        <f>SUM(F5:F6)</f>
        <v>1440</v>
      </c>
      <c r="G7" s="17">
        <f>SUM(G5:G6)</f>
        <v>604</v>
      </c>
      <c r="H7" s="7">
        <f>H5+H6</f>
        <v>2044</v>
      </c>
      <c r="I7" s="5"/>
      <c r="J7" s="18">
        <f>SUM(J5:J6)</f>
        <v>44.818872415248556</v>
      </c>
      <c r="K7" s="18">
        <f>SUM(K5:K6)</f>
        <v>106.85294085754623</v>
      </c>
      <c r="M7" s="12" t="s">
        <v>25</v>
      </c>
      <c r="N7" s="7">
        <f>N5+N6</f>
        <v>192</v>
      </c>
      <c r="O7" s="7">
        <f>O5+O6</f>
        <v>1107</v>
      </c>
      <c r="P7" s="7">
        <f>P5+P6</f>
        <v>1299</v>
      </c>
      <c r="Q7" s="12" t="s">
        <v>25</v>
      </c>
      <c r="R7" s="22">
        <f>SUM(R5:R6)</f>
        <v>192</v>
      </c>
      <c r="S7" s="22">
        <f>SUM(S5:S6)</f>
        <v>1107</v>
      </c>
      <c r="T7" s="7">
        <f>T5+T6</f>
        <v>1299</v>
      </c>
      <c r="U7" s="1"/>
      <c r="V7" s="18">
        <f>SUM(V5:V6)</f>
        <v>43.881385337095828</v>
      </c>
      <c r="W7" s="18">
        <f>SUM(W5:W6)</f>
        <v>7.6108635815017207</v>
      </c>
    </row>
    <row r="8" spans="1:23" x14ac:dyDescent="0.25">
      <c r="A8" s="1"/>
      <c r="B8" s="7"/>
      <c r="C8" s="7"/>
      <c r="D8" s="7"/>
      <c r="E8" s="1"/>
      <c r="F8" s="17"/>
      <c r="G8" s="17"/>
      <c r="H8" s="7"/>
      <c r="I8" s="29" t="s">
        <v>42</v>
      </c>
      <c r="J8" s="18">
        <f>J7+K7</f>
        <v>151.67181327279479</v>
      </c>
      <c r="K8" s="18"/>
      <c r="M8" s="28" t="s">
        <v>4</v>
      </c>
      <c r="N8" s="7"/>
      <c r="O8" s="7"/>
      <c r="P8" s="7"/>
      <c r="Q8" s="28" t="s">
        <v>4</v>
      </c>
      <c r="R8" s="22"/>
      <c r="S8" s="22"/>
      <c r="T8" s="7"/>
      <c r="U8" s="29" t="s">
        <v>42</v>
      </c>
      <c r="V8" s="18">
        <f>V7+W7</f>
        <v>51.492248918597546</v>
      </c>
      <c r="W8" s="18"/>
    </row>
    <row r="9" spans="1:23" x14ac:dyDescent="0.25">
      <c r="A9" s="5" t="s">
        <v>26</v>
      </c>
      <c r="B9" s="7">
        <f>[1]Taxonomy!B7+[1]Taxonomy!H7+[1]Taxonomy!N7</f>
        <v>798</v>
      </c>
      <c r="C9" s="7">
        <f>[1]Taxonomy!B8+[1]Taxonomy!H8+[1]Taxonomy!N8</f>
        <v>169</v>
      </c>
      <c r="D9" s="7">
        <f>B9+C9</f>
        <v>967</v>
      </c>
      <c r="E9" s="5" t="s">
        <v>26</v>
      </c>
      <c r="F9" s="17">
        <f>$B$11*D9/$D$11</f>
        <v>695.23484119345528</v>
      </c>
      <c r="G9" s="17">
        <f>$C$11*D9/$D$11</f>
        <v>271.76515880654478</v>
      </c>
      <c r="H9" s="7">
        <f>F9+G9</f>
        <v>967</v>
      </c>
      <c r="I9" s="5"/>
      <c r="J9" s="18">
        <f>(B9-F9)^2/F9</f>
        <v>15.190087203347957</v>
      </c>
      <c r="K9" s="18">
        <f>(C9-G9)^2/G9</f>
        <v>38.859572400345677</v>
      </c>
      <c r="M9" s="12" t="s">
        <v>5</v>
      </c>
      <c r="N9" s="7">
        <v>90</v>
      </c>
      <c r="O9" s="7">
        <v>546</v>
      </c>
      <c r="P9" s="7">
        <f>N9+O9</f>
        <v>636</v>
      </c>
      <c r="Q9" s="12" t="s">
        <v>5</v>
      </c>
      <c r="R9" s="27">
        <f>$N$11*P9/$P$11</f>
        <v>117.43884892086331</v>
      </c>
      <c r="S9" s="27">
        <f>$O$11*P9/$P$11</f>
        <v>518.56115107913672</v>
      </c>
      <c r="T9" s="7">
        <f>R9+S9</f>
        <v>636</v>
      </c>
      <c r="U9" s="1"/>
      <c r="V9" s="18">
        <f>(N9-R9)^2/R9</f>
        <v>6.4109145910421859</v>
      </c>
      <c r="W9" s="18">
        <f>(O9-S9)^2/S9</f>
        <v>1.4518835985595508</v>
      </c>
    </row>
    <row r="10" spans="1:23" x14ac:dyDescent="0.25">
      <c r="A10" s="5" t="s">
        <v>4</v>
      </c>
      <c r="B10" s="7">
        <f>[1]Taxonomy!B9+[1]Taxonomy!H9+[1]Taxonomy!N9</f>
        <v>696</v>
      </c>
      <c r="C10" s="7">
        <f>[1]Taxonomy!B10+[1]Taxonomy!H10+[1]Taxonomy!N10</f>
        <v>415</v>
      </c>
      <c r="D10" s="7">
        <f>B10+C10</f>
        <v>1111</v>
      </c>
      <c r="E10" s="5" t="s">
        <v>4</v>
      </c>
      <c r="F10" s="17">
        <f>$B$11*D10/$D$11</f>
        <v>798.76515880654472</v>
      </c>
      <c r="G10" s="17">
        <f>$C$11*D10/$D$11</f>
        <v>312.23484119345522</v>
      </c>
      <c r="H10" s="7">
        <f>F10+G10</f>
        <v>1111</v>
      </c>
      <c r="I10" s="5"/>
      <c r="J10" s="18">
        <f>(B10-F10)^2/F10</f>
        <v>13.221255018575587</v>
      </c>
      <c r="K10" s="18">
        <f>(C10-G10)^2/G10</f>
        <v>33.822868146835532</v>
      </c>
      <c r="M10" s="12" t="s">
        <v>6</v>
      </c>
      <c r="N10" s="7">
        <v>141</v>
      </c>
      <c r="O10" s="7">
        <v>474</v>
      </c>
      <c r="P10" s="7">
        <f>N10+O10</f>
        <v>615</v>
      </c>
      <c r="Q10" s="12" t="s">
        <v>6</v>
      </c>
      <c r="R10" s="27">
        <f>$N$11*P10/$P$11</f>
        <v>113.56115107913669</v>
      </c>
      <c r="S10" s="27">
        <f>$O$11*P10/$P$11</f>
        <v>501.43884892086334</v>
      </c>
      <c r="T10" s="7">
        <f>R10+S10</f>
        <v>615</v>
      </c>
      <c r="U10" s="1"/>
      <c r="V10" s="18">
        <f>(N10-R10)^2/R10</f>
        <v>6.629823869760699</v>
      </c>
      <c r="W10" s="18">
        <f>(O10-S10)^2/S10</f>
        <v>1.5014601116811026</v>
      </c>
    </row>
    <row r="11" spans="1:23" x14ac:dyDescent="0.25">
      <c r="A11" s="5" t="s">
        <v>25</v>
      </c>
      <c r="B11" s="7">
        <f>B9+B10</f>
        <v>1494</v>
      </c>
      <c r="C11" s="7">
        <f>C9+C10</f>
        <v>584</v>
      </c>
      <c r="D11" s="7">
        <f>D9+D10</f>
        <v>2078</v>
      </c>
      <c r="E11" s="5" t="s">
        <v>25</v>
      </c>
      <c r="F11" s="17">
        <f>SUM(F9:F10)</f>
        <v>1494</v>
      </c>
      <c r="G11" s="17">
        <f>SUM(G9:G10)</f>
        <v>584</v>
      </c>
      <c r="H11" s="7">
        <f>H9+H10</f>
        <v>2078</v>
      </c>
      <c r="I11" s="5"/>
      <c r="J11" s="18">
        <f>SUM(J9:J10)</f>
        <v>28.411342221923544</v>
      </c>
      <c r="K11" s="18">
        <f>SUM(K9:K10)</f>
        <v>72.682440547181216</v>
      </c>
      <c r="M11" s="12" t="s">
        <v>25</v>
      </c>
      <c r="N11" s="7">
        <f>N9+N10</f>
        <v>231</v>
      </c>
      <c r="O11" s="7">
        <f>O9+O10</f>
        <v>1020</v>
      </c>
      <c r="P11" s="7">
        <f>P9+P10</f>
        <v>1251</v>
      </c>
      <c r="Q11" s="12" t="s">
        <v>25</v>
      </c>
      <c r="R11" s="22">
        <f>SUM(R9:R10)</f>
        <v>231</v>
      </c>
      <c r="S11" s="22">
        <f>SUM(S9:S10)</f>
        <v>1020</v>
      </c>
      <c r="T11" s="7">
        <f>T9+T10</f>
        <v>1251</v>
      </c>
      <c r="U11" s="1"/>
      <c r="V11" s="18">
        <f>SUM(V9:V10)</f>
        <v>13.040738460802885</v>
      </c>
      <c r="W11" s="18">
        <f>SUM(W9:W10)</f>
        <v>2.9533437102406532</v>
      </c>
    </row>
    <row r="12" spans="1:23" x14ac:dyDescent="0.25">
      <c r="A12" s="1"/>
      <c r="B12" s="2"/>
      <c r="C12" s="2"/>
      <c r="D12" s="2"/>
      <c r="E12" s="1"/>
      <c r="F12" s="2"/>
      <c r="G12" s="2"/>
      <c r="H12" s="2"/>
      <c r="I12" s="29" t="s">
        <v>42</v>
      </c>
      <c r="J12" s="18">
        <f>J11+K11</f>
        <v>101.09378276910476</v>
      </c>
      <c r="K12" s="18"/>
      <c r="M12" s="5"/>
      <c r="N12" s="2"/>
      <c r="O12" s="2"/>
      <c r="P12" s="2"/>
      <c r="Q12" s="5"/>
      <c r="R12" s="2"/>
      <c r="S12" s="2"/>
      <c r="T12" s="2"/>
      <c r="U12" s="29" t="s">
        <v>42</v>
      </c>
      <c r="V12" s="18">
        <f>V11+W11</f>
        <v>15.994082171043537</v>
      </c>
      <c r="W12" s="18"/>
    </row>
    <row r="14" spans="1:23" ht="18" x14ac:dyDescent="0.35">
      <c r="A14" t="s">
        <v>37</v>
      </c>
      <c r="M14" t="s">
        <v>41</v>
      </c>
    </row>
    <row r="15" spans="1:23" x14ac:dyDescent="0.25">
      <c r="B15" t="s">
        <v>40</v>
      </c>
      <c r="N15" t="s">
        <v>40</v>
      </c>
    </row>
    <row r="16" spans="1:23" x14ac:dyDescent="0.25">
      <c r="A16" s="26" t="s">
        <v>33</v>
      </c>
      <c r="B16" s="7">
        <v>1E-4</v>
      </c>
      <c r="C16" s="7">
        <v>1E-4</v>
      </c>
      <c r="M16" s="26" t="s">
        <v>33</v>
      </c>
      <c r="N16" s="7">
        <v>1E-4</v>
      </c>
      <c r="O16" s="7">
        <v>1E-4</v>
      </c>
    </row>
    <row r="17" spans="1:15" x14ac:dyDescent="0.25">
      <c r="A17" s="6" t="s">
        <v>34</v>
      </c>
      <c r="B17" s="7">
        <v>1</v>
      </c>
      <c r="C17" s="7">
        <v>1</v>
      </c>
      <c r="M17" s="6" t="s">
        <v>34</v>
      </c>
      <c r="N17" s="7">
        <v>1</v>
      </c>
      <c r="O17" s="7">
        <v>1</v>
      </c>
    </row>
    <row r="18" spans="1:15" x14ac:dyDescent="0.25">
      <c r="A18" s="26" t="s">
        <v>35</v>
      </c>
      <c r="B18" s="25">
        <v>151.67181327279479</v>
      </c>
      <c r="C18" s="25">
        <v>101.09378276910476</v>
      </c>
      <c r="M18" s="26" t="s">
        <v>35</v>
      </c>
      <c r="N18" s="25">
        <v>51.492248918597546</v>
      </c>
      <c r="O18" s="25">
        <v>15.994082171043537</v>
      </c>
    </row>
    <row r="19" spans="1:15" x14ac:dyDescent="0.25">
      <c r="A19" s="6" t="s">
        <v>36</v>
      </c>
      <c r="B19" s="7">
        <f>CHIDIST(B18,B17)</f>
        <v>7.4740188178171444E-35</v>
      </c>
      <c r="C19" s="7">
        <f>CHIDIST(C18,C17)</f>
        <v>8.7729825389921452E-24</v>
      </c>
      <c r="M19" s="6" t="s">
        <v>36</v>
      </c>
      <c r="N19" s="7">
        <f>CHIDIST(N18,N17)</f>
        <v>7.1880332272488034E-13</v>
      </c>
      <c r="O19" s="7">
        <f>CHIDIST(O18,O17)</f>
        <v>6.3540791325918019E-5</v>
      </c>
    </row>
    <row r="20" spans="1:15" x14ac:dyDescent="0.25">
      <c r="A20" s="26" t="s">
        <v>38</v>
      </c>
      <c r="B20" s="7">
        <f>CHIINV(B16,B17)</f>
        <v>15.136705226623601</v>
      </c>
      <c r="C20" s="7">
        <f>CHIINV(C16,C17)</f>
        <v>15.136705226623601</v>
      </c>
      <c r="M20" s="26" t="s">
        <v>38</v>
      </c>
      <c r="N20" s="7">
        <f>CHIINV(N16,N17)</f>
        <v>15.136705226623601</v>
      </c>
      <c r="O20" s="7">
        <f>CHIINV(O16,O17)</f>
        <v>15.136705226623601</v>
      </c>
    </row>
    <row r="21" spans="1:15" x14ac:dyDescent="0.25">
      <c r="A21" s="6" t="s">
        <v>39</v>
      </c>
      <c r="B21" s="7" t="s">
        <v>7</v>
      </c>
      <c r="C21" s="7" t="s">
        <v>7</v>
      </c>
      <c r="M21" s="6" t="s">
        <v>39</v>
      </c>
      <c r="N21" s="7" t="s">
        <v>7</v>
      </c>
      <c r="O21" s="7" t="s">
        <v>7</v>
      </c>
    </row>
    <row r="29" spans="1:15" ht="30" customHeight="1" x14ac:dyDescent="0.25"/>
  </sheetData>
  <pageMargins left="0.7" right="0.7" top="0.78740157499999996" bottom="0.78740157499999996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Filament formation</vt:lpstr>
      <vt:lpstr>Appressoria quantification</vt:lpstr>
      <vt:lpstr>Chi-Square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</dc:creator>
  <cp:lastModifiedBy>Katharina</cp:lastModifiedBy>
  <dcterms:created xsi:type="dcterms:W3CDTF">2020-05-22T15:45:13Z</dcterms:created>
  <dcterms:modified xsi:type="dcterms:W3CDTF">2020-05-22T17:47:18Z</dcterms:modified>
</cp:coreProperties>
</file>